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Kroftova\stavby\2025\III_209 12 Statické zajištění silnice Vřesová - Tatrovice, úsek 7\zadávací řízení\03_výkaz_výměr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001" sheetId="3" r:id="rId3"/>
    <sheet name="2 - SO101" sheetId="4" r:id="rId4"/>
    <sheet name="3 - SO191" sheetId="5" r:id="rId5"/>
    <sheet name="4 - SO192" sheetId="6" r:id="rId6"/>
  </sheets>
  <definedNames>
    <definedName name="_xlnm.Print_Area" localSheetId="0">Souhrn!$A$1:$G$28</definedName>
    <definedName name="_xlnm.Print_Titles" localSheetId="0">Souhrn!$17:$19</definedName>
    <definedName name="_xlnm.Print_Area" localSheetId="1">'0 - SO000'!$A$1:$M$83</definedName>
    <definedName name="_xlnm.Print_Titles" localSheetId="1">'0 - SO000'!$22:$24</definedName>
    <definedName name="_xlnm.Print_Area" localSheetId="2">'1 - SO001'!$A$1:$M$151</definedName>
    <definedName name="_xlnm.Print_Titles" localSheetId="2">'1 - SO001'!$24:$26</definedName>
    <definedName name="_xlnm.Print_Area" localSheetId="3">'2 - SO101'!$A$1:$M$347</definedName>
    <definedName name="_xlnm.Print_Titles" localSheetId="3">'2 - SO101'!$28:$30</definedName>
    <definedName name="_xlnm.Print_Area" localSheetId="4">'3 - SO191'!$A$1:$M$93</definedName>
    <definedName name="_xlnm.Print_Titles" localSheetId="4">'3 - SO191'!$22:$24</definedName>
    <definedName name="_xlnm.Print_Area" localSheetId="5">'4 - SO192'!$A$1:$M$48</definedName>
    <definedName name="_xlnm.Print_Titles" localSheetId="5">'4 - SO192'!$22:$24</definedName>
  </definedNames>
  <calcPr/>
</workbook>
</file>

<file path=xl/calcChain.xml><?xml version="1.0" encoding="utf-8"?>
<calcChain xmlns="http://schemas.openxmlformats.org/spreadsheetml/2006/main">
  <c i="6" l="1" r="R26"/>
  <c r="R31"/>
  <c r="Q26"/>
  <c r="Q31"/>
  <c r="J26"/>
  <c r="L31"/>
  <c r="L32"/>
  <c r="K20"/>
  <c r="A13"/>
  <c r="Q11"/>
  <c r="S6"/>
  <c r="S5"/>
  <c i="5" r="R71"/>
  <c r="Q71"/>
  <c r="J71"/>
  <c r="L71"/>
  <c r="R66"/>
  <c r="Q66"/>
  <c r="J66"/>
  <c r="L66"/>
  <c r="R61"/>
  <c r="Q61"/>
  <c r="J61"/>
  <c r="L61"/>
  <c r="R56"/>
  <c r="Q56"/>
  <c r="J56"/>
  <c r="L56"/>
  <c r="R51"/>
  <c r="Q51"/>
  <c r="J51"/>
  <c r="L51"/>
  <c r="R46"/>
  <c r="Q46"/>
  <c r="J46"/>
  <c r="L46"/>
  <c r="R41"/>
  <c r="Q41"/>
  <c r="J41"/>
  <c r="L41"/>
  <c r="R36"/>
  <c r="Q36"/>
  <c r="J36"/>
  <c r="L36"/>
  <c r="R31"/>
  <c r="Q31"/>
  <c r="J31"/>
  <c r="L31"/>
  <c r="R26"/>
  <c r="R76"/>
  <c r="Q26"/>
  <c r="Q76"/>
  <c r="J26"/>
  <c r="L76"/>
  <c r="L77"/>
  <c r="K20"/>
  <c r="A13"/>
  <c r="Q11"/>
  <c r="S6"/>
  <c r="S5"/>
  <c i="4" r="R325"/>
  <c r="Q325"/>
  <c r="J325"/>
  <c r="L325"/>
  <c r="R320"/>
  <c r="Q320"/>
  <c r="J320"/>
  <c r="L320"/>
  <c r="R315"/>
  <c r="Q315"/>
  <c r="J315"/>
  <c r="L315"/>
  <c r="R310"/>
  <c r="Q310"/>
  <c r="J310"/>
  <c r="L310"/>
  <c r="R305"/>
  <c r="Q305"/>
  <c r="J305"/>
  <c r="L305"/>
  <c r="R300"/>
  <c r="R330"/>
  <c r="Q300"/>
  <c r="Q330"/>
  <c r="J300"/>
  <c r="H331"/>
  <c r="R292"/>
  <c r="Q292"/>
  <c r="J292"/>
  <c r="L292"/>
  <c r="R287"/>
  <c r="Q287"/>
  <c r="J287"/>
  <c r="L287"/>
  <c r="R282"/>
  <c r="R297"/>
  <c r="Q282"/>
  <c r="Q297"/>
  <c r="J282"/>
  <c r="H298"/>
  <c r="R274"/>
  <c r="Q274"/>
  <c r="J274"/>
  <c r="L274"/>
  <c r="R269"/>
  <c r="Q269"/>
  <c r="J269"/>
  <c r="L269"/>
  <c r="R264"/>
  <c r="Q264"/>
  <c r="J264"/>
  <c r="L264"/>
  <c r="R259"/>
  <c r="Q259"/>
  <c r="J259"/>
  <c r="L259"/>
  <c r="R254"/>
  <c r="Q254"/>
  <c r="J254"/>
  <c r="L254"/>
  <c r="R249"/>
  <c r="Q249"/>
  <c r="J249"/>
  <c r="L249"/>
  <c r="R244"/>
  <c r="Q244"/>
  <c r="J244"/>
  <c r="L244"/>
  <c r="R239"/>
  <c r="Q239"/>
  <c r="J239"/>
  <c r="L239"/>
  <c r="R234"/>
  <c r="Q234"/>
  <c r="J234"/>
  <c r="L234"/>
  <c r="R229"/>
  <c r="Q229"/>
  <c r="J229"/>
  <c r="L229"/>
  <c r="R224"/>
  <c r="Q224"/>
  <c r="J224"/>
  <c r="L224"/>
  <c r="R219"/>
  <c r="Q219"/>
  <c r="J219"/>
  <c r="L219"/>
  <c r="R214"/>
  <c r="R279"/>
  <c r="Q214"/>
  <c r="Q279"/>
  <c r="J214"/>
  <c r="L214"/>
  <c r="R206"/>
  <c r="Q206"/>
  <c r="J206"/>
  <c r="L206"/>
  <c r="R201"/>
  <c r="Q201"/>
  <c r="J201"/>
  <c r="L201"/>
  <c r="R196"/>
  <c r="Q196"/>
  <c r="J196"/>
  <c r="L196"/>
  <c r="R191"/>
  <c r="Q191"/>
  <c r="J191"/>
  <c r="L191"/>
  <c r="R186"/>
  <c r="R211"/>
  <c r="Q186"/>
  <c r="Q211"/>
  <c r="J186"/>
  <c r="L211"/>
  <c r="L23"/>
  <c r="R178"/>
  <c r="Q178"/>
  <c r="J178"/>
  <c r="L178"/>
  <c r="R173"/>
  <c r="Q173"/>
  <c r="J173"/>
  <c r="L173"/>
  <c r="R168"/>
  <c r="Q168"/>
  <c r="J168"/>
  <c r="L168"/>
  <c r="R163"/>
  <c r="Q163"/>
  <c r="J163"/>
  <c r="L163"/>
  <c r="R158"/>
  <c r="Q158"/>
  <c r="J158"/>
  <c r="L158"/>
  <c r="R153"/>
  <c r="Q153"/>
  <c r="J153"/>
  <c r="L153"/>
  <c r="R148"/>
  <c r="R183"/>
  <c r="Q148"/>
  <c r="Q183"/>
  <c r="J148"/>
  <c r="L148"/>
  <c r="R140"/>
  <c r="Q140"/>
  <c r="J140"/>
  <c r="L140"/>
  <c r="R135"/>
  <c r="Q135"/>
  <c r="J135"/>
  <c r="L135"/>
  <c r="R130"/>
  <c r="Q130"/>
  <c r="J130"/>
  <c r="L130"/>
  <c r="R125"/>
  <c r="Q125"/>
  <c r="J125"/>
  <c r="L125"/>
  <c r="R120"/>
  <c r="Q120"/>
  <c r="J120"/>
  <c r="L120"/>
  <c r="R115"/>
  <c r="Q115"/>
  <c r="J115"/>
  <c r="L115"/>
  <c r="R110"/>
  <c r="Q110"/>
  <c r="J110"/>
  <c r="L110"/>
  <c r="R105"/>
  <c r="Q105"/>
  <c r="J105"/>
  <c r="L105"/>
  <c r="R100"/>
  <c r="Q100"/>
  <c r="J100"/>
  <c r="L100"/>
  <c r="R95"/>
  <c r="Q95"/>
  <c r="J95"/>
  <c r="L95"/>
  <c r="R90"/>
  <c r="Q90"/>
  <c r="J90"/>
  <c r="L90"/>
  <c r="R85"/>
  <c r="Q85"/>
  <c r="J85"/>
  <c r="L85"/>
  <c r="R80"/>
  <c r="Q80"/>
  <c r="J80"/>
  <c r="L80"/>
  <c r="R75"/>
  <c r="Q75"/>
  <c r="J75"/>
  <c r="L75"/>
  <c r="R70"/>
  <c r="Q70"/>
  <c r="J70"/>
  <c r="L70"/>
  <c r="R65"/>
  <c r="Q65"/>
  <c r="J65"/>
  <c r="L65"/>
  <c r="R60"/>
  <c r="Q60"/>
  <c r="J60"/>
  <c r="L60"/>
  <c r="R55"/>
  <c r="Q55"/>
  <c r="J55"/>
  <c r="L55"/>
  <c r="R50"/>
  <c r="R145"/>
  <c r="Q50"/>
  <c r="Q145"/>
  <c r="J50"/>
  <c r="H146"/>
  <c r="R42"/>
  <c r="Q42"/>
  <c r="J42"/>
  <c r="L42"/>
  <c r="R37"/>
  <c r="Q37"/>
  <c r="J37"/>
  <c r="L37"/>
  <c r="R32"/>
  <c r="R47"/>
  <c r="Q32"/>
  <c r="Q47"/>
  <c r="J32"/>
  <c r="L32"/>
  <c r="K26"/>
  <c r="K25"/>
  <c r="K24"/>
  <c r="K23"/>
  <c r="K22"/>
  <c r="K21"/>
  <c r="K20"/>
  <c r="A13"/>
  <c r="Q11"/>
  <c r="S6"/>
  <c r="S5"/>
  <c i="3" r="R129"/>
  <c r="Q129"/>
  <c r="J129"/>
  <c r="L129"/>
  <c r="R124"/>
  <c r="Q124"/>
  <c r="J124"/>
  <c r="L124"/>
  <c r="R119"/>
  <c r="Q119"/>
  <c r="J119"/>
  <c r="L119"/>
  <c r="R114"/>
  <c r="R134"/>
  <c r="Q114"/>
  <c r="Q134"/>
  <c r="J114"/>
  <c r="L134"/>
  <c r="L22"/>
  <c r="R106"/>
  <c r="Q106"/>
  <c r="J106"/>
  <c r="L106"/>
  <c r="R101"/>
  <c r="Q101"/>
  <c r="J101"/>
  <c r="L101"/>
  <c r="R96"/>
  <c r="Q96"/>
  <c r="J96"/>
  <c r="L96"/>
  <c r="R91"/>
  <c r="Q91"/>
  <c r="J91"/>
  <c r="L91"/>
  <c r="R86"/>
  <c r="Q86"/>
  <c r="J86"/>
  <c r="L86"/>
  <c r="R81"/>
  <c r="Q81"/>
  <c r="J81"/>
  <c r="L81"/>
  <c r="R76"/>
  <c r="Q76"/>
  <c r="J76"/>
  <c r="L76"/>
  <c r="R71"/>
  <c r="Q71"/>
  <c r="J71"/>
  <c r="L71"/>
  <c r="R66"/>
  <c r="Q66"/>
  <c r="J66"/>
  <c r="L66"/>
  <c r="R61"/>
  <c r="Q61"/>
  <c r="J61"/>
  <c r="L61"/>
  <c r="R56"/>
  <c r="R111"/>
  <c r="Q56"/>
  <c r="Q111"/>
  <c r="J56"/>
  <c r="L56"/>
  <c r="R48"/>
  <c r="Q48"/>
  <c r="J48"/>
  <c r="L48"/>
  <c r="R43"/>
  <c r="Q43"/>
  <c r="J43"/>
  <c r="L43"/>
  <c r="R38"/>
  <c r="Q38"/>
  <c r="J38"/>
  <c r="L38"/>
  <c r="R33"/>
  <c r="Q33"/>
  <c r="J33"/>
  <c r="L33"/>
  <c r="R28"/>
  <c r="R53"/>
  <c r="Q28"/>
  <c r="Q53"/>
  <c r="J28"/>
  <c r="L53"/>
  <c r="K22"/>
  <c r="K21"/>
  <c r="K20"/>
  <c r="A13"/>
  <c r="Q11"/>
  <c r="S6"/>
  <c r="S5"/>
  <c i="2" r="R61"/>
  <c r="Q61"/>
  <c r="J61"/>
  <c r="L61"/>
  <c r="R56"/>
  <c r="Q56"/>
  <c r="J56"/>
  <c r="L56"/>
  <c r="R51"/>
  <c r="Q51"/>
  <c r="J51"/>
  <c r="L51"/>
  <c r="R46"/>
  <c r="Q46"/>
  <c r="J46"/>
  <c r="L46"/>
  <c r="R41"/>
  <c r="Q41"/>
  <c r="J41"/>
  <c r="L41"/>
  <c r="R36"/>
  <c r="Q36"/>
  <c r="J36"/>
  <c r="L36"/>
  <c r="R31"/>
  <c r="Q31"/>
  <c r="J31"/>
  <c r="L31"/>
  <c r="R26"/>
  <c r="R66"/>
  <c r="Q26"/>
  <c r="Q66"/>
  <c r="J26"/>
  <c r="L26"/>
  <c r="K20"/>
  <c r="A13"/>
  <c r="Q11"/>
  <c r="S6"/>
  <c r="S5"/>
  <c i="1" r="S6"/>
  <c r="S5"/>
  <c i="3" l="1" r="H111"/>
  <c r="L111"/>
  <c r="J111"/>
  <c r="J112"/>
  <c r="H112"/>
  <c r="L135"/>
  <c i="4" r="L47"/>
  <c r="L48"/>
  <c r="H48"/>
  <c i="2" r="H66"/>
  <c r="J11"/>
  <c i="1" r="F20"/>
  <c i="2" r="L66"/>
  <c r="L67"/>
  <c i="3" r="L28"/>
  <c r="H53"/>
  <c r="J53"/>
  <c r="J54"/>
  <c r="H54"/>
  <c r="L54"/>
  <c i="4" r="H47"/>
  <c r="H183"/>
  <c r="L183"/>
  <c r="J183"/>
  <c r="J184"/>
  <c r="H184"/>
  <c r="L186"/>
  <c r="H211"/>
  <c r="J211"/>
  <c r="J212"/>
  <c r="H212"/>
  <c r="H279"/>
  <c r="L279"/>
  <c r="J279"/>
  <c r="J280"/>
  <c r="H280"/>
  <c r="L282"/>
  <c r="H297"/>
  <c r="L297"/>
  <c r="L298"/>
  <c i="5" r="L20"/>
  <c r="L26"/>
  <c r="H77"/>
  <c r="J10"/>
  <c r="S11"/>
  <c i="1" r="S23"/>
  <c i="6" r="L20"/>
  <c i="2" r="H67"/>
  <c r="J10"/>
  <c i="1" r="D20"/>
  <c i="3" r="H134"/>
  <c r="J134"/>
  <c r="J135"/>
  <c r="H135"/>
  <c i="4" r="H145"/>
  <c r="L212"/>
  <c r="L300"/>
  <c i="5" r="H76"/>
  <c r="J11"/>
  <c i="1" r="F23"/>
  <c i="6" r="H32"/>
  <c r="J10"/>
  <c r="S11"/>
  <c i="1" r="S24"/>
  <c i="3" r="L20"/>
  <c r="L114"/>
  <c i="4" r="L50"/>
  <c r="L145"/>
  <c r="L146"/>
  <c r="H330"/>
  <c r="L330"/>
  <c r="L331"/>
  <c i="6" r="L26"/>
  <c r="H31"/>
  <c r="S7"/>
  <c i="4" l="1" r="S7"/>
  <c r="J10"/>
  <c r="S11"/>
  <c i="1" r="S22"/>
  <c i="3" r="J11"/>
  <c i="1" r="F21"/>
  <c i="3" r="J10"/>
  <c r="S11"/>
  <c i="1" r="S21"/>
  <c i="6" r="J31"/>
  <c r="R11"/>
  <c i="4" r="S279"/>
  <c r="S24"/>
  <c i="5" r="J76"/>
  <c r="R11"/>
  <c i="4" r="S183"/>
  <c r="S22"/>
  <c r="S211"/>
  <c r="S23"/>
  <c i="3" r="S134"/>
  <c r="S22"/>
  <c r="S111"/>
  <c r="S21"/>
  <c r="S53"/>
  <c r="S20"/>
  <c i="1" r="D24"/>
  <c i="2" r="S11"/>
  <c i="1" r="S20"/>
  <c i="3" r="L112"/>
  <c i="4" r="J11"/>
  <c i="1" r="F22"/>
  <c r="D23"/>
  <c i="2" r="J66"/>
  <c r="J67"/>
  <c i="4" r="J145"/>
  <c r="J146"/>
  <c r="L184"/>
  <c r="L280"/>
  <c i="6" r="J11"/>
  <c i="1" r="F24"/>
  <c i="2" r="S7"/>
  <c r="L20"/>
  <c i="3" r="S7"/>
  <c r="L21"/>
  <c i="4" r="L20"/>
  <c r="L21"/>
  <c r="L22"/>
  <c r="L24"/>
  <c r="L25"/>
  <c r="L26"/>
  <c r="J297"/>
  <c r="J298"/>
  <c r="J330"/>
  <c r="J331"/>
  <c i="5" r="S7"/>
  <c i="3" r="R11"/>
  <c i="4" r="J47"/>
  <c r="J48"/>
  <c i="1" l="1" r="S7"/>
  <c r="F13"/>
  <c i="4" r="S145"/>
  <c r="S21"/>
  <c r="S47"/>
  <c r="S20"/>
  <c r="S330"/>
  <c r="S26"/>
  <c r="S297"/>
  <c r="S25"/>
  <c i="6" r="S31"/>
  <c r="S20"/>
  <c i="2" r="S66"/>
  <c r="S20"/>
  <c r="R11"/>
  <c i="5" r="S76"/>
  <c r="S20"/>
  <c i="1" r="D21"/>
  <c r="F11"/>
  <c r="D22"/>
  <c i="4" r="R11"/>
  <c i="5" r="J77"/>
  <c i="6" r="J32"/>
</calcChain>
</file>

<file path=xl/sharedStrings.xml><?xml version="1.0" encoding="utf-8"?>
<sst xmlns="http://schemas.openxmlformats.org/spreadsheetml/2006/main">
  <si>
    <t>SOUHRNNÝ LIST STAVBY</t>
  </si>
  <si>
    <t>STAVBA</t>
  </si>
  <si>
    <t>TÚ_S_025 - III/210 35 + III/209 12 Modernizace silnice Vřesová - Tatrovice, úsek 7</t>
  </si>
  <si>
    <t>12.11.2025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</si>
  <si>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</si>
  <si>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</si>
  <si>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</si>
  <si>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</si>
  <si>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</si>
  <si>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</si>
  <si>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</si>
  <si>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</si>
  <si>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</si>
  <si>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</si>
  <si>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</si>
  <si>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</si>
  <si>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</si>
  <si>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</si>
  <si>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</si>
  <si>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</si>
  <si>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</si>
  <si>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>SO001</t>
  </si>
  <si>
    <t>BOURÁNÍ A PŘÍPRAVA STAVENIŠTĚ</t>
  </si>
  <si>
    <t>SO101</t>
  </si>
  <si>
    <t>MODERNIZACE SILNICE III/20912</t>
  </si>
  <si>
    <t>SO191</t>
  </si>
  <si>
    <t>DOPRAVNÍ ZNAČENÍ</t>
  </si>
  <si>
    <t>SO192</t>
  </si>
  <si>
    <t>DOPRAVNĚ INŽENÝRSKÁ OPATŘENÍ</t>
  </si>
  <si>
    <t>SOUPIS PRACÍ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</si>
  <si>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</si>
  <si>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</si>
  <si>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</si>
  <si>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</si>
  <si>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</si>
  <si>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</si>
  <si>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</si>
  <si>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</si>
  <si>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</si>
  <si>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</si>
  <si>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</si>
  <si>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</si>
  <si>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</si>
  <si>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</si>
  <si>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</si>
  <si>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</si>
  <si>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</si>
  <si>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02910</t>
  </si>
  <si>
    <t>OSTATNÍ POŽADAVKY - ZEMĚMĚŘICKÁ MĚŘENÍ VE VÝSTAVBĚ</t>
  </si>
  <si>
    <t>KPL</t>
  </si>
  <si>
    <t>doplňující popis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</si>
  <si>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</si>
  <si>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výměra</t>
  </si>
  <si>
    <t>1 = 1,000 =&gt; A</t>
  </si>
  <si>
    <t>technická specifikace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</si>
  <si>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</si>
  <si>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cenová soustava</t>
  </si>
  <si>
    <t>OTSKP 2025</t>
  </si>
  <si>
    <t>02911</t>
  </si>
  <si>
    <t>OSTATNÍ POŽADAVKY - ZEMĚMĚŘICKÉ ZAMĚŘENÍ</t>
  </si>
  <si>
    <t>vytyčení stavby _x000d_
- směrové a výškové vytyčení stavby dle vytyčovacích souřadnic, včetně vytýčení inženýrských sítí_x000d_
- geodetická činnosti v průběhu provádění stavebních prací včetně vytýčení stavby _x000d_
- včetně vybudování potřebné vytyčovací sítě</t>
  </si>
  <si>
    <t>Položka zahrnuje:
- veškeré náklady spojené s objednatelem požadovanými pracemi
Položka nezahrnuje:
- x</t>
  </si>
  <si>
    <t>02943</t>
  </si>
  <si>
    <t>OSTATNÍ POŽADAVKY - VYPRACOVÁNÍ RDS</t>
  </si>
  <si>
    <t>- realizační dokumentace stavby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</si>
  <si>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</si>
  <si>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</si>
  <si>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</si>
  <si>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_x000d_
- DSPS v počtu 3 paré + elektronická verze (otevřené i uzavřené formáty)</t>
  </si>
  <si>
    <t>02945</t>
  </si>
  <si>
    <t>OSTAT POŽADAVKY - GEOMETRICKÝ PLÁN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</si>
  <si>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</si>
  <si>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02960</t>
  </si>
  <si>
    <t>OSTATNÍ POŽADAVKY - ODBORNÝ DOZOR</t>
  </si>
  <si>
    <t>Podrobný IG průzkum v době provádění vrtných a zemních prací _x000d_
- odebrání vzorků zemin_x000d_
- laboratorní rozbor vzorků zemin_x000d_
- zjištění přesných informací o skladbě a druhu hornin v podloží navrhovaných opěrných zdí _x000d_
- zjištění informací o skladbě a druhu zemin v podloží nové vozovky_x000d_
- zatřídění vybouraných materiálů a zeminy včetně posouzení jejich vhodnosti pro další použití na stavbě_x000d_
- závěrečná zpráva _x000d_
- geotechnický dozor _x000d_
- přejímka zemní pláně</t>
  </si>
  <si>
    <t>zahrnuje veškeré náklady spojené s objednatelem požadovaným dozorem</t>
  </si>
  <si>
    <t>02991</t>
  </si>
  <si>
    <t>OSTATNÍ POŽADAVKY - INFORMAČNÍ TABULE</t>
  </si>
  <si>
    <t>KUS</t>
  </si>
  <si>
    <t>dočasná informační tabule_x000d_
- rozměr min. 2,0 x 1,0 m_x000d_
- provedení plast nebo plech v barevném provedení, včetně kotvení, údržby a odstranění, údaje dle zadávací dokumentace_x000d_
- včetně přesunů a montáží po dobu stavby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</si>
  <si>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</si>
  <si>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03730</t>
  </si>
  <si>
    <t>POMOC PRÁCE ZAJIŠŤ NEBO ZŘÍZ OCHRANU INŽENÝRSKÝCH SÍTÍ</t>
  </si>
  <si>
    <t>- ochrana stávajícího podzemního vodovodního vedení dle požadavku správce</t>
  </si>
  <si>
    <t>zahrnuje objednatelem povolené náklady na požadovaná zařízení zhotovitele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</si>
  <si>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</si>
  <si>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</si>
  <si>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</si>
  <si>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</si>
  <si>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</si>
  <si>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</si>
  <si>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SO001 - BOURÁNÍ A PŘÍPRAVA STAVENIŠTĚ</t>
  </si>
  <si>
    <t>Zemní práce</t>
  </si>
  <si>
    <t>Ostatní konstrukce a práce</t>
  </si>
  <si>
    <t>014102</t>
  </si>
  <si>
    <t>a</t>
  </si>
  <si>
    <t>POPLATKY ZA SKLÁDKU</t>
  </si>
  <si>
    <t>t</t>
  </si>
  <si>
    <t>- zemina</t>
  </si>
  <si>
    <t>z pol. č. 12273: 41,1m3*1,8t/m3 = 73,980 =&gt; A t</t>
  </si>
  <si>
    <t>zahrnuje veškeré poplatky provozovateli skládky související s uložením odpadu na skládce.</t>
  </si>
  <si>
    <t>c</t>
  </si>
  <si>
    <t>- podkladní vrstvy vozovky</t>
  </si>
  <si>
    <t>z pol. č. 11332: 695,6m3*2,2t/m3 = 1530,320 =&gt; A t</t>
  </si>
  <si>
    <t>d</t>
  </si>
  <si>
    <t>- kámen</t>
  </si>
  <si>
    <t>z pol. č. 96613: 5,8m3*2,5t/m3 = 14,500 =&gt; A t</t>
  </si>
  <si>
    <t>e</t>
  </si>
  <si>
    <t>- prostý beton</t>
  </si>
  <si>
    <t>z pol. č. 96615: 4,08m3*2,2t/m3 = 8,976 =&gt; A t</t>
  </si>
  <si>
    <t>f</t>
  </si>
  <si>
    <t>- plast</t>
  </si>
  <si>
    <t>z pol. č. 966346: 11,5m*12kg/m/1000 = 0,138 =&gt; A t</t>
  </si>
  <si>
    <t>1 - Zemní práce</t>
  </si>
  <si>
    <t>11120</t>
  </si>
  <si>
    <t>ODSTRANĚNÍ KŘOVIN</t>
  </si>
  <si>
    <t>M2</t>
  </si>
  <si>
    <t>- odstranění křovin a náletových dřevin _x000d_
- včetně naložení odvozu a likvidace</t>
  </si>
  <si>
    <t>digitálně odměřeno ze situace_x000d_
21,0m2 = 21,000 =&gt; A m2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</si>
  <si>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</si>
  <si>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</si>
  <si>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</si>
  <si>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- kácení stromů, včetně veškeré manipulace, odvozu a uložení na předepsané místo (zahrnuje všechny související práce a kompletní provedení)_x000d_
- včetně odstranění pařezů, odvozu a likvidace _x000d_
- dřevní hmota bude odkoupena zhotovitelem stavby na základě uzavřené kupní smlouvy nebo předána vlastníkovi pozemku (včetně roztřídění, nakrácení a uložení dle podmínek vlastníka pozemku)</t>
  </si>
  <si>
    <t>9 = 9,000 =&gt; A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</si>
  <si>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</si>
  <si>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11202</t>
  </si>
  <si>
    <t>KÁCENÍ STROMŮ D KMENE DO 0,9M S ODSTRANĚNÍM PAŘEZŮ</t>
  </si>
  <si>
    <t>7 = 7,000 =&gt; A</t>
  </si>
  <si>
    <t>Kácení stromů se měří v [ks] poražených stromů (průměr stromů se měří ve výšce 1,3m nad
terénem) a zahrnuje zejména:
- poražení stromu a osekání větví
- spálení větví na hromadách nebo štěpkování
- dopravu a uložení kmenů, případné další práce s nimi dle pokynů zadávací dokumentace 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</si>
  <si>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11203</t>
  </si>
  <si>
    <t>KÁCENÍ STROMŮ D KMENE PŘES 0,9M S ODSTRAN PAŘEZŮ</t>
  </si>
  <si>
    <t>5 = 5,000 =&gt; A</t>
  </si>
  <si>
    <t>11204</t>
  </si>
  <si>
    <t>KÁCENÍ STROMŮ D KMENE DO 0,3M S ODSTRANĚNÍM PAŘEZŮ</t>
  </si>
  <si>
    <t>14 = 14,000 =&gt; A</t>
  </si>
  <si>
    <t>11332</t>
  </si>
  <si>
    <t>ODSTRANĚNÍ PODKLADŮ ZPEVNĚNÝCH PLOCH Z KAMENIVA NESTMELENÉHO</t>
  </si>
  <si>
    <t>M3</t>
  </si>
  <si>
    <t>odstranění podkladních vrstev vozovky _x000d_
- odstranění podkladů zpevněných ploch z kameniva nestmeleného_x000d_
- včetně naložení, odvozu a uložení na skládku _x000d_
- poplatek za uložení na skládce viz položka 014102.c</t>
  </si>
  <si>
    <t>digitálně odměřeno ze situace_x000d_
odstranění na úroveň zemní pláně, tloušťka 37 cm: 1880,0m2*0,37m = 695,600 =&gt; A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</si>
  <si>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
jednotkové ceny bourání – tento fakt musí být uveden v doplňujícím textu k položce).</t>
  </si>
  <si>
    <t>11372</t>
  </si>
  <si>
    <t>FRÉZOVÁNÍ ZPEVNĚNÝCH PLOCH ASFALTOVÝCH</t>
  </si>
  <si>
    <t>odstranění krytu stávající vozovky_x000d_
- včetně naložení a odvozu na mezideponii nebo místo určení _x000d_
- část materiálu (14,40 m3) bude využita v rámci stavby - do položky 56360 (SO 101)_x000d_
- část materiálu (53,5 m3) bude využita v rámci stavby - do položky 56960 (SO 101)_x000d_
- zbývající část materiálu (156,35 m3) bude odkoupena zhotovitelem stavby na základě uzavřené kupní smlouvy</t>
  </si>
  <si>
    <t xml:space="preserve">digitálně odměřeno ze situace_x000d_
tl. 10 cm:  1880,0*0,1 = 188,000 =&gt; A _x000d_
tl. 10 cm:  355,0*0,1 = 35,500 =&gt; B _x000d_
ZÚ tl. 5 cm:  7,0*0,05 = 0,350 =&gt; C _x000d_
KÚ tl. 5 cm: 8,0*0,05 = 0,400 =&gt; D _x000d_
A+B+C+D = 224,250 =&gt; E</t>
  </si>
  <si>
    <t>12110</t>
  </si>
  <si>
    <t>SEJMUTÍ ORNICE NEBO LESNÍ PŮDY</t>
  </si>
  <si>
    <t>- sejmutí ornice v tl. 100mm_x000d_
- včetně naložení a odvozu na mezideponii k dalšímu využití na stavbě _x000d_
- bude rozprostřeno a využito pro zpětné ohumusování - do položky 18220 - 279,84 m3 (SO 101) a do položky 18230 - 7,5 m3 (SO 101)</t>
  </si>
  <si>
    <t>digitálně odměřeno ze situace_x000d_
plocha ve svahu: 1778,4m2*0,1m = 177,840 =&gt; A m3_x000d_
plocha v rovině: 1095,0m2*0,1m = 109,500 =&gt; B m3_x000d_
Celkem: A+B = 287,340 =&gt; C m3</t>
  </si>
  <si>
    <t>položka zahrnuje sejmutí ornice bez ohledu na tloušťku vrstvy a její vodorovnou dopravu nezahrnuje uložení na trvalou skládku</t>
  </si>
  <si>
    <t>12273</t>
  </si>
  <si>
    <t>ODKOPÁVKY A PROKOPÁVKY OBECNÉ TŘ. I</t>
  </si>
  <si>
    <t>- včetně naložení, odvozu a uložení na skládku _x000d_
- poplatek za uložení na skládce viz položka 014102.a</t>
  </si>
  <si>
    <t>digitálně odměřeno ze situace_x000d_
stržení nezpevněné krajnice v tl. 100 mm: 411,0m2*0,1m = 41,100 =&gt; A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</si>
  <si>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</si>
  <si>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</si>
  <si>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</si>
  <si>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- trvalá skládka</t>
  </si>
  <si>
    <t>uložení zeminy na trvalou skládku _x000d_
z pol. č. 12273: 41,1m3 = 41,100 =&gt; A m3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</si>
  <si>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</si>
  <si>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b</t>
  </si>
  <si>
    <t>- deponie - ornice</t>
  </si>
  <si>
    <t>uložení ornice na deponii _x000d_
z pol. č. 12110: 287,34m3 = 287,340 =&gt; A m3</t>
  </si>
  <si>
    <t>9 - Ostatní konstrukce a práce</t>
  </si>
  <si>
    <t>96613</t>
  </si>
  <si>
    <t>BOURÁNÍ KONSTRUKCÍ Z KAMENE NA MC</t>
  </si>
  <si>
    <t>- včetně naložení, odvozu a uložení na skládku _x000d_
- poplatek za uložení na skládce viz položka 014102.d</t>
  </si>
  <si>
    <t>čelo na vtoku a výtoku: 2*2,0m3 = 4,000 =&gt; A m3_x000d_
vybourání dlažby u svahového kužele: 6,0m2*0,3m = 1,800 =&gt; B m3_x000d_
Celkem: A+B = 5,800 =&gt; C m3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</si>
  <si>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</si>
  <si>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96615</t>
  </si>
  <si>
    <t>BOURÁNÍ KONSTRUKCÍ Z PROSTÉHO BETONU</t>
  </si>
  <si>
    <t>- včetně naložení, odvozu a uložení na skládku _x000d_
- poplatek za uložení na skládce viz položka 014102.e</t>
  </si>
  <si>
    <t>odstranění betonových patníků: 0,2m*0,2m*1,0m*102ks = 4,080 =&gt; A m3</t>
  </si>
  <si>
    <t>96618</t>
  </si>
  <si>
    <t>BOURÁNÍ KONSTRUKCÍ KOVOVÝCH</t>
  </si>
  <si>
    <t>- včetně odvozu do sběrných surovin</t>
  </si>
  <si>
    <t>digitálně odměřeno ze situace_x000d_
demontáž ocelového lana: 3,14*0,025m*0,025m*265,0m*7,85t/m3 = 4,082 =&gt; A t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</si>
  <si>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</si>
  <si>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966346</t>
  </si>
  <si>
    <t>BOURÁNÍ PROPUSTŮ Z TRUB DN DO 400MM</t>
  </si>
  <si>
    <t>M</t>
  </si>
  <si>
    <t xml:space="preserve">PROPUST PLAST DN 350 mm_x000d_
- kompletní vybourání propustku, včetně obetonování  _x000d_
- včetně naložení, odvozu a uložení na skládku _x000d_
- poplatek za uložení na skládce viz položka 014102.f</t>
  </si>
  <si>
    <t>digitálně odměřeno ze situace_x000d_
11,5m = 11,500 =&gt; A m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</si>
  <si>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</si>
  <si>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SO101 - MODERNIZACE SILNICE III/20912</t>
  </si>
  <si>
    <t>Základy</t>
  </si>
  <si>
    <t>Vodorovné konstrukce</t>
  </si>
  <si>
    <t>Komunikace</t>
  </si>
  <si>
    <t>Potrubí</t>
  </si>
  <si>
    <t>- zemina - výkopek</t>
  </si>
  <si>
    <t>z pol. č. 12373.a: 1054,00*1,8 = 1897,200 =&gt; A _x000d_
z pol. č. 13173: 23,49*1,8 = 42,282 =&gt; B _x000d_
z pol. č. 13273: 19,44*1,8 = 34,992 =&gt; C _x000d_
A+B+C = 1974,474 =&gt; D</t>
  </si>
  <si>
    <t>- zemina - výkopek _x000d_
- položka bude čerpána pouze se souhlasem TDS</t>
  </si>
  <si>
    <t>z pol. č. 12373.b: 300,0*1,8 = 540,000 =&gt; A</t>
  </si>
  <si>
    <t>014211</t>
  </si>
  <si>
    <t>POPLATKY ZA ZEMNÍK - ORNICE</t>
  </si>
  <si>
    <t>- poplatek za zemník - ornice do položky 18220</t>
  </si>
  <si>
    <t>z pol. č. 12573: 60,848m3 = 60,848 =&gt; A m3</t>
  </si>
  <si>
    <t>zahrnuje veškeré poplatky majiteli zemníku související s nákupem zeminy (nikoliv s otvírkou zemníku)</t>
  </si>
  <si>
    <t>12373</t>
  </si>
  <si>
    <t>ODKOP PRO SPOD STAVBU SILNIC A ŽELEZNIC TŘ. I</t>
  </si>
  <si>
    <t>dle výkazu hmot_x000d_
výkopové práce - hlavní: 1054,0m3 = 1054,000 =&gt; A m3</t>
  </si>
  <si>
    <t>- pro sanaci podloží násypu _x000d_
- včetně naložení, odvozu a uložení na skládku _x000d_
- poplatek za uložení na skládce viz položka 014102.b_x000d_
- položka bude čerpána pouze se souhlasem TDS</t>
  </si>
  <si>
    <t>dle výkazu hmot_x000d_
výkopové práce - úprava podloží násypu: 300,0m3 = 300,000 =&gt; A m3</t>
  </si>
  <si>
    <t>12573</t>
  </si>
  <si>
    <t>VYKOPÁVKY ZE ZEMNÍKŮ A SKLÁDEK TŘ. I</t>
  </si>
  <si>
    <t>- chybějící ornice do položky 18220, poplatek za zemník v položce 014211</t>
  </si>
  <si>
    <t>natěžení a dovoz chybějící ornice_x000d_
dle pol. č. 18220: 340,688m3 = 340,688 =&gt; A m3_x000d_
dle pol. č. 18230: 7,5m3 = 7,500 =&gt; B m3_x000d_
odpočet z pol. č. 12110 (SO 001): -287,34m3 = -287,340 =&gt; C m3_x000d_
Celkem: A+B+C = 60,848 =&gt; D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</si>
  <si>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</si>
  <si>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13173</t>
  </si>
  <si>
    <t>HLOUBENÍ JAM ZAPAŽ I NEPAŽ TŘ. I</t>
  </si>
  <si>
    <t>dle výkazu hmot_x000d_
výkop pro vsakovací jámy: 9,0m3 = 9,000 =&gt; A m3_x000d_
výkop pro revizní šachty(rozměr výkopu: šířka 1.5 m, hloubka 1.0 m od zemní pláně): 5ks*(1,5m*1,5m*1,0m) = 11,250 =&gt; B m3_x000d_
výkop pro uliční vpusti (hloubka 0.75 m od úrovně zemní pláně, plocha výkopu - 1.2 m x 1.2 m = 1.44 m2_x000d_
3ks*(0,75m*1,44m2) = 3,240 =&gt; C m3_x000d_
Celkem: A+B+C = 23,490 =&gt; D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</si>
  <si>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
položce č.0141**</t>
  </si>
  <si>
    <t>13273</t>
  </si>
  <si>
    <t>HLOUBENÍ RÝH ŠÍŘ DO 2M PAŽ I NEPAŽ TŘ. I</t>
  </si>
  <si>
    <t>výkop pro přípojku revizních šachet (rozměr výkopu: šířka 0.6m, hloubka 0.9m od úrovně zemní pláně):_x000d_
36,0m*0,6m*0,9m = 19,440 =&gt; A m3</t>
  </si>
  <si>
    <t>- uložení na trvalou skládku</t>
  </si>
  <si>
    <t>uložení zeminy na skládku_x000d_
z pol. č. 12373.a: 1054,0m3 = 1054,000 =&gt; A m3_x000d_
z pol. č. 13173: 23,49m3 = 23,490 =&gt; B m3_x000d_
z pol. č. 13273: 19,44m3 = 19,440 =&gt; C m3_x000d_
Celkem: A+B+C = 1096,930 =&gt; D m3</t>
  </si>
  <si>
    <t>- uložení na trvalou skládku _x000d_
- položka bude čerpána pouze se souhlasem TDS</t>
  </si>
  <si>
    <t>uložení zeminy na skládku_x000d_
z pol. č. 12373.b: 300,0m3 = 300,000 =&gt; A m3</t>
  </si>
  <si>
    <t>17180</t>
  </si>
  <si>
    <t>ULOŽENÍ SYPANINY DO NÁSYPŮ Z NAKUPOVANÝCH MATERIÁLŮ</t>
  </si>
  <si>
    <t>- zemina vhodná, popř. podmínečně vhodná dle ČSN 73 6133, včetně zkoušek hutnění _x000d_
- včetně dodání a nákupu materiálu</t>
  </si>
  <si>
    <t>hodnota odečtena z výkazu hmot_x000d_
543,0m3 = 543,000 =&gt; A m3</t>
  </si>
  <si>
    <t xml:space="preserve">položka zahrnuje:
- kompletní provedení zemní konstrukce (násypového tělesa včetně aktivní zóny) včetně
nákupu a dopravy materiálu dle zadávací 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</si>
  <si>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17380</t>
  </si>
  <si>
    <t>ZEMNÍ KRAJNICE A DOSYPÁVKY Z NAKUPOVANÝCH MATERIÁLŮ</t>
  </si>
  <si>
    <t>- zemina podmínečně vhodná nenamrzavá dle ČSN 73 6133, včetně zkoušek hutnění na parametry dle TZ _x000d_
- včetně dodání a nákupu materiálu</t>
  </si>
  <si>
    <t>hodnota odečtena z výkazu hmot_x000d_
dosypání zemní krajnice: 93,0m3 = 93,000 =&gt; A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</si>
  <si>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</si>
  <si>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17481</t>
  </si>
  <si>
    <t>ZÁSYP JAM A RÝH Z NAKUPOVANÝCH MATERIÁLŮ</t>
  </si>
  <si>
    <t>- zemina dle TKP 4 A ČSN 73 6133, včetně zkoušek hutnění na parametry dle TZ _x000d_
- včetně dodání a nákupu materiálu</t>
  </si>
  <si>
    <t>zásyp uliční vpusti (výkop - lože - objem vpusti po úroveň zemní pláně)_x000d_
3,24m3-1,69m3-(3*0,15m3) = 1,100 =&gt; A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</si>
  <si>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</si>
  <si>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- HDK 63/125, včetně zkoušek hutnění na parametry dle TZ _x000d_
- včetně dodání a nákupu materiálu</t>
  </si>
  <si>
    <t>zásyp vsakovacího prostoru, objem materiálu totožný s objemem výkopu: 9,0m3 = 9,000 =&gt; A m3</t>
  </si>
  <si>
    <t>17581</t>
  </si>
  <si>
    <t>OBSYP POTRUBÍ A OBJEKTŮ Z NAKUPOVANÝCH MATERIÁLŮ</t>
  </si>
  <si>
    <t>- ŠP FR. 0-22 mm, hutněno po vrstvách max. tl. 15 cm_x000d_
- včetně zkoušek hutnění na parametry dle TZ _x000d_
- včetně dodání a nákupu materiálu</t>
  </si>
  <si>
    <t>obsyp propustku č. 1: 1,35m2*14,0m = 18,900 =&gt; A m3_x000d_
obsyp propustku č. 2: 1,35m2*13,0m = 17,550 =&gt; B m3_x000d_
Celkem: A+B = 36,450 =&gt; C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</si>
  <si>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
- zemina vytlačená potrubím o DN do 180mm se od kubatury obsypů neodečítá</t>
  </si>
  <si>
    <t>- ŠP FR. 8-16 mm, včetně zkoušek hutnění na parametry dle TZ _x000d_
- včetně dodání a nákupu materiálu</t>
  </si>
  <si>
    <t>zásyp revizní šachty (výkop - lože - objem šachty)_x000d_
11,25m3-1,13m3-5*0,45m3 = 7,870 =&gt; A m3_x000d_
zásyp přípojky, objem trouby - 1.13 m3 (výkop - lože - objem trouby)_x000d_
19,44m3-2,16m3-1,13m3 = 16,150 =&gt; B m3_x000d_
Celkem: A+B = 24,020 =&gt; C m3</t>
  </si>
  <si>
    <t>18110</t>
  </si>
  <si>
    <t>ÚPRAVA PLÁNĚ SE ZHUTNĚNÍM V HORNINĚ TŘ. I</t>
  </si>
  <si>
    <t>konstrukce vozovky: 2196,50m2 = 2196,500 =&gt; A m2_x000d_
konstrukce nezpevněného sjezdu: 91,80m2 = 91,800 =&gt; B m2_x000d_
konstrukce zpevněného sjezdu: 97,20m2 = 97,200 =&gt; C m2_x000d_
Celkem: A+B+C = 2385,500 =&gt; D m2</t>
  </si>
  <si>
    <t>položka zahrnuje úpravu pláně včetně vyrovnání výškových rozdílů. Míru zhutnění určuje
projekt.</t>
  </si>
  <si>
    <t>18220</t>
  </si>
  <si>
    <t>ROZPROSTŘENÍ ORNICE VE SVAHU</t>
  </si>
  <si>
    <t>- rozprostření ornice tl. 150 mm_x000d_
- využití materiálu ze stavby - z položky 12110 - 279,84 m3 (SO 001)_x000d_
- včetně naložení a dovozu z deponie _x000d_
- zbývající část ornice (60,848 m3) bude nakoupena - poplatek za zemník v položce 014211 (SO 101), vykopávky ze zemníku v položce 12573 (SO 101)</t>
  </si>
  <si>
    <t>digitálně odměřeno ze situace: 2271,25m2*0,15m = 340,688 =&gt; A m3</t>
  </si>
  <si>
    <t>položka zahrnuje:
nutné přemístění ornice z dočasných skládek vzdálených do 50m rozprostření ornice v předepsané tloušťce ve svahu přes 1:5</t>
  </si>
  <si>
    <t>18230</t>
  </si>
  <si>
    <t>ROZPROSTŘENÍ ORNICE V ROVINĚ</t>
  </si>
  <si>
    <t>- rozprostření ornice tl. 150 mm_x000d_
- využití materiálu ze stavby - z položky 12110 (SO 001)_x000d_
- včetně naložení a dovozu z deponie</t>
  </si>
  <si>
    <t>digitálně odměřeno ze situace: 50,0m2*0,15m = 7,500 =&gt; A m3</t>
  </si>
  <si>
    <t>položka zahrnuje:
nutné přemístění ornice z dočasných skládek vzdálených do 50m rozprostření ornice v předepsané tloušťce v rovině a ve svahu do 1:5</t>
  </si>
  <si>
    <t>18242</t>
  </si>
  <si>
    <t>ZALOŽENÍ TRÁVNÍKU HYDROOSEVEM NA ORNICI</t>
  </si>
  <si>
    <t>- založení trávníku na rozprostřené ornice _x000d_
- včetně nákupu a dodání travního semene_x000d_
- včetně následné péče</t>
  </si>
  <si>
    <t>digitálně odměřeno ze situace_x000d_
v rovině: 50,0m2 = 50,000 =&gt; A m2_x000d_
ve svahu: 2271,25m2 = 2271,250 =&gt; B m2_x000d_
Celkem: A+B = 2321,250 =&gt; C m2</t>
  </si>
  <si>
    <t>Zahrnuje dodání předepsané travní směsi, hydroosev na ornici, zalévání, první pokosení, to vše bez ohledu na sklon terénu</t>
  </si>
  <si>
    <t>18245</t>
  </si>
  <si>
    <t>ZALOŽENÍ TRÁVNÍKU ZATRAVŇOVACÍ TEXTILIÍ (ROHOŽÍ)</t>
  </si>
  <si>
    <t>- protierozní zatravňovací kokosová rohož min. 700 g/m2 _x000d_
- včetně kotvení systémovými kotvami, min. 4 ks/m2, včetně travního semene</t>
  </si>
  <si>
    <t>digitálně odměřeno ze situace_x000d_
748,0m2 = 748,000 =&gt; A m2</t>
  </si>
  <si>
    <t>Zahrnuje dodání a položení předepsané zatravňovací textilie bez ohledu na sklon terénu,
zalévání, první pokosení</t>
  </si>
  <si>
    <t>184B13</t>
  </si>
  <si>
    <t>VYSAZOVÁNÍ STROMŮ LISTNATÝCH S BALEM OBVOD KMENE DO 12CM, PODCHOZÍ VÝŠ MIN 2,2M</t>
  </si>
  <si>
    <t>- náhradní výsadba provedena v počtu 15 ks na pozemcích 959/1, 283 a 279/2_x000d_
- uvažovaná poloha nových stromů je patrna z přílohy C.3 Koordinační situační výkres_x000d_
- druhy stromů vhodné k výsadbě jsou Javor klen a Jilm horský_x000d_
- položka bude čerpána pouze se souhlasem TDS</t>
  </si>
  <si>
    <t>náhradní výsadba za pokácené stromy: 15ks = 15,000 =&gt; A ks</t>
  </si>
  <si>
    <t xml:space="preserve">Položka vysazování stromů dodávku projektem předepsaných  stromů, hloubení jamek (min. rozměry pro stromy min. 1,5 násobek balu výpěstku) s event. výměnou půdy, s hnojením
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
vnitrostaveništní dopravy (rovněž přesuny), včetně naložení a složení, případně s uložením</t>
  </si>
  <si>
    <t>2 - Základy</t>
  </si>
  <si>
    <t>21197</t>
  </si>
  <si>
    <t>OPLÁŠTĚNÍ ODVODŇOVACÍCH ŽEBER Z GEOTEXTILIE</t>
  </si>
  <si>
    <t>- filtrační geotextílie</t>
  </si>
  <si>
    <t>dílčí šířka: 3.0 m, délka potrubí: 371.0 m_x000d_
výpočet: 371,0m*0,3m = 111,300 =&gt; A m2</t>
  </si>
  <si>
    <t>položka zahrnuje dodávku předepsané geotextilie, mimostaveništní a vnitrostaveništní dopravu a její uložení včetně potřebných přesahů (nezapočítávají se do výměry)</t>
  </si>
  <si>
    <t>212635</t>
  </si>
  <si>
    <t>TRATIVODY KOMPL Z TRUB Z PLAST HM DN DO 150MM, RÝHA TŘ I</t>
  </si>
  <si>
    <t>PP DN 150 SN 8_x000d_
- částečně perforované potrubí s plným dnem, včetně pískového lože tl. 100 mm_x000d_
- včetně obsypu se ŠD FR 8-16 mm_x000d_
- včetně zásypu ze ŠD FR 4-8 mm do úrovně zemní pláně</t>
  </si>
  <si>
    <t>digitálně odměřeno ze situace_x000d_
371,0m = 371,000 =&gt; A m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</si>
  <si>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</si>
  <si>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21452</t>
  </si>
  <si>
    <t>SANAČNÍ VRSTVY Z KAMENIVA DRCENÉHO</t>
  </si>
  <si>
    <t>- úprava podloží násypu pomocí štěrkového polštáře _x000d_
- ŠD FR 0-63 mm tl. 0,5 m_x000d_
- staničení 0 - 0,040 ; 0,120 - 0,300_x000d_
- položka bude čerpána pouze se souhlasem TDS</t>
  </si>
  <si>
    <t>hodnota odečtena z výkazu hmot_x000d_
300 = 300,000 =&gt; A</t>
  </si>
  <si>
    <t>položka zahrnuje dodávku předepsaného kameniva, mimostaveništní a vnitrostaveništní dopravu a jeho uložení
není-li v zadávací dokumentaci uvedeno jinak, jedná se o nakupovaný materiál</t>
  </si>
  <si>
    <t>215663</t>
  </si>
  <si>
    <t>ÚPRAVA PODLOŽÍ HYDRAULICKÝMI POJIVY DO 2% HL DO 0,5M</t>
  </si>
  <si>
    <t>- aktivní zóna tl. 0,5 m (v případě výskytu nevhodných zemin = chemická úprava přidáním vhodného pojiva)_x000d_
- přesné dávkování pojiva bude stanoveno laboratorní zkouškou _x000d_
- včetně vlastní laboratorní zkoušky pro stanovení množství pojiva _x000d_
- položka bude čerpána pouze se souhlasem TDS</t>
  </si>
  <si>
    <t>digitálně odměřeno ze situace_x000d_
úprava aktivní zóny: 1850,0m2*1,15koef. = 2127,500 =&gt; A m2</t>
  </si>
  <si>
    <t>Položka zahrnuje:
- zafrézování předepsaného množství hydraulického pojiva do podloží do hloubky do 0,5m
- zhutnění
- druh hydraulického pojiva stanoví zadávací dokumentace
Položka nezahrnuje:
- x</t>
  </si>
  <si>
    <t>215669</t>
  </si>
  <si>
    <t>ÚPRAVA PODLOŽÍ HYDRAULICKÝMI POJIVY HL DO 0,5M - PŘÍPLATEK ZA DALŠÍCH 0,5%</t>
  </si>
  <si>
    <t>- přesné dávkování pojiva bude stanoveno laboratorní zkouškou _x000d_
- včetně vlastní laboratorní zkoušky pro stanovení množství pojiva _x000d_
- položka bude čerpána pouze se souhlasem TDS</t>
  </si>
  <si>
    <t>digitálně odměřeno ze situace_x000d_
úprava aktivní zóny: 1850,0m2*1,15koef.*2 = 4255,000 =&gt; A m2</t>
  </si>
  <si>
    <t>Položka zahrnuje:
- příplatek za 0,5% dalšího (i započatého) množství hydraulického pojiva přes 2%
- druh hydraulického pojiva stanoví zadávací dokumentace
Položka nezahrnuje:- x</t>
  </si>
  <si>
    <t>28997C</t>
  </si>
  <si>
    <t>OPLÁŠTĚNÍ (ZPEVNĚNÍ) Z GEOTEXTILIE DO 300G/M2</t>
  </si>
  <si>
    <t>- filtrační geotextílie _x000d_
- vsakovací prostor pro zadržování vody v krajině</t>
  </si>
  <si>
    <t>vsakovací prostor: 13,0m2*1,15koef. rozš.*4ks = 59,800 =&gt; A m2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</si>
  <si>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</si>
  <si>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28997E</t>
  </si>
  <si>
    <t>OPLÁŠTĚNÍ (ZPEVNĚNÍ) Z GEOTEXTILIE DO 500G/M2</t>
  </si>
  <si>
    <t>- netkaná separační geotextílie _x000d_
- položka bude čerpána pouze se souhlasem TDS</t>
  </si>
  <si>
    <t>260,0m*(2,75m+0,5m+2,75m+0,5m) = 1690,000 =&gt; A m2</t>
  </si>
  <si>
    <t>4 - Vodorovné konstrukce</t>
  </si>
  <si>
    <t>451315</t>
  </si>
  <si>
    <t>PODKLADNÍ A VÝPLŇOVÉ VRSTVY Z PROSTÉHO BETONU C30/37</t>
  </si>
  <si>
    <t>- beton C30/37n-XF3</t>
  </si>
  <si>
    <t>podkladní beton tl. 100 mm pod odlážděním svahů na vtoku a výtoku zatrubněného sjezdu: 99,0m2*0,1m = 9,900 =&gt; A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</si>
  <si>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</t>
  </si>
  <si>
    <t>45157</t>
  </si>
  <si>
    <t>PODKLADNÍ A VÝPLŇOVÉ VRSTVY Z KAMENIVA TĚŽENÉHO</t>
  </si>
  <si>
    <t>- ŠP tl. 100 mm, včetně hutnění</t>
  </si>
  <si>
    <t>štěrkopískový podsyp tl. 100 mm pod odlážděním svahů na vtoku a výtoku zatrubněného sjezdu: 99,0m2*0,1m = 9,900 =&gt; A m3_x000d_
podkladní vrstva pod korugovaným potrubím z PP DN 400: 0,75m*27,0m*0,1m = 2,025 =&gt; B m3_x000d_
lože pod přípojku uliční vpusti: 0,6m*36,0m*0,1m = 2,160 =&gt; C m3_x000d_
Celkem: A+B+C = 14,085 =&gt; D m3</t>
  </si>
  <si>
    <t>46452</t>
  </si>
  <si>
    <t>POHOZ DNA A SVAHŮ Z KAMENIVA DRCENÉHO</t>
  </si>
  <si>
    <t>- pohoz svahů za silniční obrubou z kameniva FR. 63/128 mm</t>
  </si>
  <si>
    <t>42*1,5*0,3 = 18,900 =&gt; A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</si>
  <si>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</si>
  <si>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465512</t>
  </si>
  <si>
    <t>DLAŽBY Z LOMOVÉHO KAMENE NA MC</t>
  </si>
  <si>
    <t>- dlažba z lomového kamene tl. 200 mm_x000d_
- včetně podkladního betonového lože z betonu C25/30n-XF2, spárování cementovou maltou M25-XF4</t>
  </si>
  <si>
    <t>zpevnění svahů na vtoku a výtoku zatrubněného sjezdu: 99,0m2*0,2m = 19,800 =&gt; A m3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</si>
  <si>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</si>
  <si>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467315</t>
  </si>
  <si>
    <t>STUPNĚ A PRAHY VODNÍCH KORYT Z PROSTÉHO BETONU C30/37</t>
  </si>
  <si>
    <t>betonový práh skluzu_x000d_
šířka 0.60m, délka 1.50 m, výška 0.80 m_x000d_
výpočet: 3ks*(0,6m*0,8m*1,5m) = 2,160 =&gt; A m3_x000d_
v místě ukončení lomového kamene na vtoku a výtoku _x000d_
šířka 0.40m, délka 1.90 m, výška 0.80 m_x000d_
výpočet: 1ks*(0,4m*0,8m*1,9m) = 0,608 =&gt; B m3_x000d_
Celkem: A+B = 2,768 =&gt; C m3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</si>
  <si>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</t>
  </si>
  <si>
    <t>5 - Komunikace</t>
  </si>
  <si>
    <t>56313</t>
  </si>
  <si>
    <t>VOZOVKOVÉ VRSTVY Z MECHANICKY ZPEVNĚNÉHO KAMENIVA TL. DO 150MM</t>
  </si>
  <si>
    <t>MZK tl. 150 mm</t>
  </si>
  <si>
    <t>digitálně odměřeno ze situace_x000d_
konstrukce vozovky: 1910,0m2*1,08koef. rozš. = 2062,800 =&gt; A m2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</si>
  <si>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</si>
  <si>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56324</t>
  </si>
  <si>
    <t>VOZOVKOVÉ VRSTVY Z VIBROVANÉHO ŠTĚRKU TL. DO 200MM</t>
  </si>
  <si>
    <t>FR. 32-63 mm (výplňové kamenivo FR. 8-16 mm, 0-4 mm) tl. 200 mm</t>
  </si>
  <si>
    <t>digitálně odměřeno ze situace_x000d_
konstrukce sjezdu (nezpevněný): 85,0m2 = 85,000 =&gt; A m2</t>
  </si>
  <si>
    <t>56333</t>
  </si>
  <si>
    <t>VOZOVKOVÉ VRSTVY ZE ŠTĚRKODRTI TL. DO 150MM</t>
  </si>
  <si>
    <t>ŠD B, FR. 0-32 mm, tl. 150 mm</t>
  </si>
  <si>
    <t>digitálně odměřeno ze situace_x000d_
konstrukce sjezdu (nezpevněný): 85,0m2*1,08koef. rozš. = 91,800 =&gt; A m2</t>
  </si>
  <si>
    <t>56334</t>
  </si>
  <si>
    <t>VOZOVKOVÉ VRSTVY ZE ŠTĚRKODRTI TL. DO 200MM</t>
  </si>
  <si>
    <t>ŠD A, FR. 0-32 mm, tl. 200 mm</t>
  </si>
  <si>
    <t>digitálně odměřeno ze situace_x000d_
konstrukce vozovky: 1910,0m2*1,15koef. rozš. = 2196,500 =&gt; A m2</t>
  </si>
  <si>
    <t>56335</t>
  </si>
  <si>
    <t>VOZOVKOVÉ VRSTVY ZE ŠTĚRKODRTI TL. DO 250MM</t>
  </si>
  <si>
    <t>ŠD A, FR. 0-32 mm, tl. 250 mm</t>
  </si>
  <si>
    <t>digitálně odměřeno ze situace_x000d_
konstrukce sjezdu (zpevněný): 90,0m2*1,08koef. rozš. = 97,200 =&gt; A m2</t>
  </si>
  <si>
    <t>56360</t>
  </si>
  <si>
    <t>VOZOVKOVÉ VRSTVY Z RECYKLOVANÉHO MATERIÁLU</t>
  </si>
  <si>
    <t>- asfaltový recyklát tl. 200 mm_x000d_
- použit bude materiál z položky 11372 - včetně naložení a dovozu z mezideponie</t>
  </si>
  <si>
    <t>digitálně odměřeno ze situace_x000d_
zpevnění lesní cesty: 72,0m2*0,2m = 14,400 =&gt; A m3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</si>
  <si>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
- nezahrnuje postřiky, nátěry</t>
  </si>
  <si>
    <t>56960</t>
  </si>
  <si>
    <t>ZPEVNĚNÍ KRAJNIC Z RECYKLOVANÉHO MATERIÁLU</t>
  </si>
  <si>
    <t>- asfaltový recyklát tl. 100 mm_x000d_
- použit bude materiál z položky 11372 - včetně naložení a dovozu z mezideponie</t>
  </si>
  <si>
    <t>digitálně odměřeno ze situace_x000d_
nezpevněná krajnice: 535,0m2*0,10m = 53,500 =&gt; A m3</t>
  </si>
  <si>
    <t>572123</t>
  </si>
  <si>
    <t>INFILTRAČNÍ POSTŘIK Z EMULZE DO 1,0KG/M2</t>
  </si>
  <si>
    <t>PI-C C60 B6, 1,0 kg/m2</t>
  </si>
  <si>
    <t>digitálně odměřeno ze situace_x000d_
konstrukce vozovky: 1910,0m2*1,08koef. rozš. = 2062,800 =&gt; A m2_x000d_
oprava asfalt. krytu: 355,0m2 = 355,000 =&gt; B m2_x000d_
Celkem: A+B = 2417,800 =&gt; C 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</si>
  <si>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</si>
  <si>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</si>
  <si>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</si>
  <si>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PS-C C60 B4, 0,30 kg/m2</t>
  </si>
  <si>
    <t>digitálně odměřeno ze situace_x000d_
konstrukce vozovky: 1910,0m2*1,03koef. rozš. = 1967,300 =&gt; A m2_x000d_
oprava asfalt. krytu: 355,0m2 = 355,000 =&gt; B m2_x000d_
Celkem: A+B = 2322,300 =&gt; C m2</t>
  </si>
  <si>
    <t>574A34</t>
  </si>
  <si>
    <t>ASFALTOVÝ BETON PRO OBRUSNÉ VRSTVY ACO 11+ TL. 40MM</t>
  </si>
  <si>
    <t>ACO 11+ 50/70 tl. 40 mm</t>
  </si>
  <si>
    <t>digitálně odměřeno ze situace_x000d_
konstrukce vozovky: 1910,0m2 = 1910,000 =&gt; A m2_x000d_
oprava asfalt. krytu: 355,0m2 = 355,000 =&gt; B m2_x000d_
Celkem: A+B = 2265,000 =&gt; C m2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</si>
  <si>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</si>
  <si>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574E76</t>
  </si>
  <si>
    <t>ASFALTOVÝ BETON PRO PODKLADNÍ VRSTVY ACP 16+, 16S TL. 80MM</t>
  </si>
  <si>
    <t>ACP 16+ 50/70 tl. 80 mm</t>
  </si>
  <si>
    <t>digitálně odměřeno ze situace_x000d_
konstrukce vozovky: 1910,0m2*1,03koef. rozš. = 1967,300 =&gt; A m2_x000d_
oprava asfalt. krytu: 355,0m2*1,03koef. rozš. = 365,650 =&gt; B m2_x000d_
Celkem: A+B = 2332,950 =&gt; C m2</t>
  </si>
  <si>
    <t>58212</t>
  </si>
  <si>
    <t>DLÁŽDĚNÉ KRYTY Z VELKÝCH KOSTEK DO LOŽE Z MC</t>
  </si>
  <si>
    <t>- dlažba velká tl. 150 mm 150 mm_x000d_
- včetně ložné vrstvy z betonu C25/30n-XF2, tl. 50 mm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</si>
  <si>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</si>
  <si>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58920</t>
  </si>
  <si>
    <t>VÝPLŇ SPAR MODIFIKOVANÝM ASFALTEM</t>
  </si>
  <si>
    <t>- pracovní správa se ošetří dle VL2 211.07 a TP 115</t>
  </si>
  <si>
    <t>začátek úseku: 6,0m = 6,000 =&gt; A m_x000d_
konec úseku: 7,2m = 7,200 =&gt; B m_x000d_
podél dlážděných kostek: 147,0m = 147,000 =&gt; C m_x000d_
Celkem: A+B+C = 160,200 =&gt; D m</t>
  </si>
  <si>
    <t>položka zahrnuje:
- dodávku předepsaného materiálu
- vyčištění a výplň spar tímto materiálem</t>
  </si>
  <si>
    <t>8 - Potrubí</t>
  </si>
  <si>
    <t>87434</t>
  </si>
  <si>
    <t>POTRUBÍ Z TRUB PLASTOVÝCH ODPADNÍCH DN DO 200MM</t>
  </si>
  <si>
    <t>digitálně odměřeno ze situace_x000d_
přípojka DN 200: 36,0m = 36,000 =&gt; A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</si>
  <si>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</si>
  <si>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89486</t>
  </si>
  <si>
    <t>ŠACHTY KANALIZAČNÍ PLASTOVÉ D 800MM</t>
  </si>
  <si>
    <t>- revizní šachta nad drenážním potrubí, včetně poklopu D400_x000d_
- včetně podkladního lože ze ŠP FR. 0-16 mm, tl. 100 mm</t>
  </si>
  <si>
    <t>položka zahrnuje:
- poklopy s rámem z předepsaného materiálu a tvaru
- předepsané plastové skruže, dno a není-li uvedeno jinak i podkladní vrstvu (z kameniva nebo
betonu).
- výplň, těsnění a tmelení spár a spojů,
- očištění a ošetření úložných ploch,
- předepsané podkladní konstrukce</t>
  </si>
  <si>
    <t>89712</t>
  </si>
  <si>
    <t>VPUSŤ KANALIZAČNÍ ULIČNÍ KOMPLETNÍ Z BETONOVÝCH DÍLCŮ</t>
  </si>
  <si>
    <t>- vpusti včetně podkladního betonu tl. 100 mm - beton C12/15-X0</t>
  </si>
  <si>
    <t>3 = 3,000 =&gt; A</t>
  </si>
  <si>
    <t xml:space="preserve">položka zahrnuje:
- dodávku a osazení předepsaných dílů včetně mříže
- výplň, těsnění  a tmelení spar a spojů,
- opatření  povrchů  betonu  izolací  proti zemní vlhkosti v částech, kde přijdou do styku se
zeminou nebo kamenivem,
- předepsané podkladní konstrukce</t>
  </si>
  <si>
    <t>917224</t>
  </si>
  <si>
    <t>SILNIČNÍ A CHODNÍKOVÉ OBRUBY Z BETONOVÝCH OBRUBNÍKŮ ŠÍŘ 150MM</t>
  </si>
  <si>
    <t>- betonový silniční obrubník 150/250/1000 mm_x000d_
- včetně betonového lože C25/30n-XF2, spárování cementovou maltou M25-XF4</t>
  </si>
  <si>
    <t>digitálně odměřeno ze situace_x000d_
ohraničení přídlažby: 158,0m = 158,000 =&gt; A m</t>
  </si>
  <si>
    <t>Položka zahrnuje:
- dodání a pokládku betonových obrubníků o rozměrech předepsaných zadávací dokumentací
- betonové lože i boční betonovou opěrku
Položka nezahrnuje:
- x</t>
  </si>
  <si>
    <t>9181A5</t>
  </si>
  <si>
    <t>ČELA PROPUSTU Z TRUB DN DO 300MM Z BETONU DO C 30/37</t>
  </si>
  <si>
    <t>- výtokové čelo pro DN 200 mm - vyústění potrubí DN 200 ve svahu násypu pomocí skluzů z příkopových tvárnic (pol. 935842)_x000d_
- včetně podkladního betonového lože tl. 150 m z betonu C25/30nXF2</t>
  </si>
  <si>
    <t>4 = 4,000 =&gt; A</t>
  </si>
  <si>
    <t xml:space="preserve">Položka zahrnuje kompletní čelo (základ, dřík, římsu)
- dodání  čerstvého  betonu  (betonové  směsi)  požadované  kvality,  jeho  uložení 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proudů.
Nezahrnuje zábradlí.</t>
  </si>
  <si>
    <t>9183B3</t>
  </si>
  <si>
    <t>PROPUSTY Z TRUB DN 400MM PLASTOVÝCH</t>
  </si>
  <si>
    <t>- korugovaná trouba z PP DN 400 SN 12, spojování pomocí hrdlových trub s těsnícím kroužkem _x000d_
- šikmo seříznutá čela</t>
  </si>
  <si>
    <t>propustek č. 1: 14,0m = 14,000 =&gt; A m_x000d_
propustek č. 2: 13,0m = 13,000 =&gt; B m_x000d_
Celkem: A+B = 27,000 =&gt; C m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</si>
  <si>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</si>
  <si>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919111</t>
  </si>
  <si>
    <t>ŘEZÁNÍ ASFALTOVÉHO KRYTU VOZOVEK TL DO 50MM</t>
  </si>
  <si>
    <t>- řezání stávající vozovky</t>
  </si>
  <si>
    <t>položka zahrnuje řezání vozovkové vrstvy v předepsané tloušťce, včetně spotřeby vody</t>
  </si>
  <si>
    <t>935812</t>
  </si>
  <si>
    <t>ŽLABY A RIGOLY DLÁŽDĚNÉ Z KOSTEK DROBNÝCH DO BETONU TL 100MM</t>
  </si>
  <si>
    <t>- přídlažba z kamenných kostek 10x10x10_x000d_
- včetně podkladního betonového lože z betonu C25/30n-XF2, spárování cementovou maltou M25-XF4</t>
  </si>
  <si>
    <t>digitálně odměřeno ze situace_x000d_
přídlažba: 69,0m2 = 69,000 =&gt; A m2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</si>
  <si>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plocha.</t>
  </si>
  <si>
    <t>935842</t>
  </si>
  <si>
    <t>ŽLABY A RIGOLY DLÁŽDĚNÉ Z BETONOVÝCH DLAŽDIC DO BETONU TL 100MM</t>
  </si>
  <si>
    <t>- opevnění skluzu z tvárnic _x000d_
- včetně podkladního betonového lože z betonu C25/30n-XF2, spárování cementovou maltou M25-XF4</t>
  </si>
  <si>
    <t>digitálně odměřeno ze situace_x000d_
skluz z příkopových tvárnic: 7,0m2 = 7,000 =&gt; A m2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</si>
  <si>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úravu napojení a ukončení
- vnitrostaveništní i mimostaveništní dopravu
- měří se vydlážděná plocha.</t>
  </si>
  <si>
    <t>SO191 - DOPRAVNÍ ZNAČENÍ</t>
  </si>
  <si>
    <t>9113A1</t>
  </si>
  <si>
    <t>SVODIDLO OCEL SILNIČ JEDNOSTR, ÚROVEŇ ZADRŽ N1, N2 - DODÁVKA A MONTÁŽ</t>
  </si>
  <si>
    <t>- silniční ocelové svodidlo - úroveň ZADRŽENÍ N2, PROVEDENÍ DLE TP 114 A TP 203_x000d_
- kompletní osazení a dodávka</t>
  </si>
  <si>
    <t>plná výška svodidla: 54,5m = 54,500 =&gt; A m_x000d_
koncové náběhy: 12,0m = 12,000 =&gt; B m_x000d_
Celkem: A+B = 66,500 =&gt; C m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</si>
  <si>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
prací) nebo koncovkou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</si>
  <si>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</si>
  <si>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</si>
  <si>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- směrové sloupky</t>
  </si>
  <si>
    <t>bílá barva: 37ks = 37,000 =&gt; A ks_x000d_
červená barva: 2ks = 2,000 =&gt; B ks_x000d_
Celkem: A+B = 39,000 =&gt; C ks</t>
  </si>
  <si>
    <t>položka zahrnuje:
- dodání a osazení sloupku včetně nutných zemních prací
- vnitrostaveništní a mimostaveništní doprava
- odrazky plastové nebo z retroreflexní fólie</t>
  </si>
  <si>
    <t>91238</t>
  </si>
  <si>
    <t>SMĚROVÉ SLOUPKY Z PLAST HMOT - NÁSTAVCE NA SVODIDLA VČETNĚ ODRAZNÉHO PÁSKU</t>
  </si>
  <si>
    <t>- směrové sloupky - nástavce na svodidla</t>
  </si>
  <si>
    <t>8 = 8,000 =&gt; A</t>
  </si>
  <si>
    <t>914121</t>
  </si>
  <si>
    <t>DOPRAVNÍ ZNAČKY ZÁKLADNÍ VELIKOSTI OCELOVÉ TŘ RA1- DODÁVKA A MONTÁŽ</t>
  </si>
  <si>
    <t>- osazení a montáž - nové DZ</t>
  </si>
  <si>
    <t>Z3 - Vodící tabule: 24ks = 24,000 =&gt; A ks</t>
  </si>
  <si>
    <t>položka zahrnuje:
- dodávku a montáž značek v požadovaném provedení</t>
  </si>
  <si>
    <t>914122</t>
  </si>
  <si>
    <t>DOPRAVNÍ ZNAČKY ZÁKLADNÍ VELIKOSTI OCELOVÉ TŘ RA1 - MONTÁŽ S PŘEMÍSTĚNÍM</t>
  </si>
  <si>
    <t>- montáž demontovaných stávajících značek _x000d_
- včetně dovozu z místa určení</t>
  </si>
  <si>
    <t>A2a - Dvojitá zatáčka, první vpravo: 1ks = 1,000 =&gt; A ks_x000d_
E 1 - Počet: 1ks = 1,000 =&gt; B ks_x000d_
E 4 - Délka úseku: 1ks = 1,000 =&gt; C ks_x000d_
IZ 4a - Obec: 1ks = 1,000 =&gt; D ks_x000d_
IZ 4b - Konec obce: 1ks = 1,000 =&gt; E ks_x000d_
Celkem: A+B+C+D+E = 5,000 =&gt; F ks</t>
  </si>
  <si>
    <t>položka zahrnuje:
- dopravu demontované značky z dočasné skládky
- osazení a montáž značky na místě určeném projektem
- nutnou opravu poškozených částí nezahrnuje dodávku značky</t>
  </si>
  <si>
    <t>914123</t>
  </si>
  <si>
    <t>DOPRAVNÍ ZNAČKY ZÁKLADNÍ VELIKOSTI OCELOVÉ TŘ RA1 - DEMONTÁŽ</t>
  </si>
  <si>
    <t>- demontáž stávajícího DZ _x000d_
- včetně odvozu a uložení na místo určení pro zpětné osazení</t>
  </si>
  <si>
    <t>Položka zahrnuje odstranění, demontáž a odklizení materiálu s odvozem na předepsané
místo</t>
  </si>
  <si>
    <t>914921</t>
  </si>
  <si>
    <t>SLOUPKY A STOJKY DOPRAVNÍCH ZNAČEK Z OCEL TRUBEK DO PATKY - DODÁVKA A MONTÁŽ</t>
  </si>
  <si>
    <t>- nové sloupky pro DZ _x000d_
- včetně montáže a ukotvení do patky</t>
  </si>
  <si>
    <t xml:space="preserve">pro Z3 - Vodící tabule: 24 = 24,000 =&gt; A _x000d_
pro A2a + E1 + E4  1 = 1,000 =&gt; B _x000d_
pro IZ 4a  1 = 1,000 =&gt; C _x000d_
pro IZ 4b  1 = 1,000 =&gt; D _x000d_
A+B+C+D = 27,000 =&gt; E</t>
  </si>
  <si>
    <t>položka zahrnuje:
- sloupky a upevňovací zařízení včetně jejich osazení (betonová patka, zemní práce)</t>
  </si>
  <si>
    <t>914923</t>
  </si>
  <si>
    <t>SLOUPKY A STOJKY DZ Z OCEL TRUBEK DO PATKY DEMONTÁŽ</t>
  </si>
  <si>
    <t>- demontáž stávajících sloupků dopravních značek _x000d_
- včetně naložení a odvozu na místo určení investorem (na středisko údržby)_x000d_
- včetně odstranění patky a její likvidace</t>
  </si>
  <si>
    <t xml:space="preserve">A2a + E1 + E4  1 = 1,000 =&gt; B _x000d_
IZ 4a  1 = 1,000 =&gt; C _x000d_
IZ 4b  1 = 1,000 =&gt; D _x000d_
B+C+D = 3,000 =&gt; A</t>
  </si>
  <si>
    <t>Položka zahrnuje:
- odstranění, demontáž a odklizení materiálu s odvozem na předepsané místo
Položka nezahrnuje:
- x</t>
  </si>
  <si>
    <t>915111</t>
  </si>
  <si>
    <t>VODOROVNÉ DOPRAVNÍ ZNAČENÍ BARVOU HLADKÉ - DODÁVKA A POKLÁDKA</t>
  </si>
  <si>
    <t>- VDZ barvou</t>
  </si>
  <si>
    <t>V4 - vodící čára (0.125 m): 778,0m*0,125m = 97,250 =&gt; A m2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</si>
  <si>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</si>
  <si>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</si>
  <si>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</si>
  <si>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- VDZ plast</t>
  </si>
  <si>
    <t>položka zahrnuje:
- dodání a pokládku nátěrového materiálu (měří se pouze natíraná plocha)
- předznačení a reflexní úpravu</t>
  </si>
  <si>
    <t>SO192 - DOPRAVNĚ INŽENÝRSKÁ OPATŘENÍ</t>
  </si>
  <si>
    <t>02720</t>
  </si>
  <si>
    <t>POMOC PRÁCE ZŘÍZ NEBO ZAJIŠŤ REGULACI A OCHRANU DOPRAVY</t>
  </si>
  <si>
    <t>Položka zahrnuje dopravně inženýrská opatření v průběhu celé stavby (dle schváleného plánu ZOV a vyjádření DI PČR), zahrnuje pronájem dopravního_x000d_
značení - tzn. osazení, přesuny a odvoz provizorního dopravního značení. Zahrnuje dočasné dopravní značení, případné semafory, dopravní zařízení (např citybloky, provizorní betonová a ocelová svodidla, světelné výstražné zařízení atd.) oplocení a všechny související práce po dobu trvání stavby Součástí položky je i údržba a péče o dopravně inženýrská opatření v průběhu celé stavby. Součástí položky je vyřízení DIR včetně jeho projednání. Součástí fakturace bude podrobný rozpis fakturovaných značek a zařízení v rámci této položky. Předpoklad stavebních prací 4 měsíce.</t>
  </si>
  <si>
    <t>zahrnuje veškeré náklady spojené s objednatelem požadovanými zařízeními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</si>
</sst>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sz val="10"/>
      <color theme="1"/>
      <name val="Roboto"/>
    </font>
    <font>
      <b/>
      <sz val="2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6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164" fontId="3" fillId="0" borderId="0" xfId="0" applyNumberFormat="1" applyFont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3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3" fillId="3" borderId="0" xfId="0" applyNumberFormat="1" applyFont="1" applyFill="1" applyProtection="1"/>
    <xf numFmtId="0" fontId="0" fillId="3" borderId="0" xfId="0" applyFill="1" applyProtection="1"/>
    <xf numFmtId="0" fontId="2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3" fillId="2" borderId="0" xfId="0" applyNumberFormat="1" applyFont="1" applyFill="1" applyAlignment="1" applyProtection="1">
      <alignment horizontal="left" indent="1"/>
    </xf>
    <xf numFmtId="164" fontId="3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3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3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165" fontId="3" fillId="3" borderId="0" xfId="0" applyNumberFormat="1" applyFont="1" applyFill="1" applyProtection="1">
      <protection locked="0"/>
    </xf>
    <xf numFmtId="4" fontId="3" fillId="3" borderId="0" xfId="0" applyNumberFormat="1" applyFont="1" applyFill="1" applyProtection="1"/>
    <xf numFmtId="164" fontId="3" fillId="3" borderId="0" xfId="0" applyNumberFormat="1" applyFont="1" applyFill="1" applyAlignment="1" applyProtection="1">
      <alignment horizontal="right"/>
      <protection locked="0"/>
    </xf>
    <xf numFmtId="9" fontId="3" fillId="3" borderId="0" xfId="0" applyNumberFormat="1" applyFont="1" applyFill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3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3" fillId="3" borderId="11" xfId="0" applyNumberFormat="1" applyFont="1" applyFill="1" applyBorder="1" applyProtection="1">
      <protection locked="0"/>
    </xf>
    <xf numFmtId="4" fontId="3" fillId="3" borderId="11" xfId="0" applyNumberFormat="1" applyFont="1" applyFill="1" applyBorder="1" applyProtection="1"/>
    <xf numFmtId="164" fontId="3" fillId="3" borderId="11" xfId="0" applyNumberFormat="1" applyFont="1" applyFill="1" applyBorder="1" applyAlignment="1" applyProtection="1">
      <alignment horizontal="right"/>
      <protection locked="0"/>
    </xf>
    <xf numFmtId="9" fontId="3" fillId="3" borderId="11" xfId="0" applyNumberFormat="1" applyFont="1" applyFill="1" applyBorder="1" applyAlignment="1" applyProtection="1">
      <alignment horizontal="center"/>
    </xf>
    <xf numFmtId="164" fontId="3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4" xfId="0" applyBorder="1" applyProtection="1"/>
    <xf numFmtId="0" fontId="0" fillId="0" borderId="6" xfId="0" applyBorder="1" applyProtection="1"/>
    <xf numFmtId="0" fontId="7" fillId="2" borderId="14" xfId="0" applyFont="1" applyFill="1" applyBorder="1" applyAlignment="1" applyProtection="1">
      <alignment horizontal="center"/>
    </xf>
    <xf numFmtId="0" fontId="0" fillId="0" borderId="8" xfId="0" applyBorder="1" applyProtection="1"/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  <c r="S5" s="9">
        <f>0+('0 - SO000'!S5+'1 - SO001'!S5+'2 - SO101'!S5+'3 - SO191'!S5+'4 - SO192'!S5)</f>
        <v>0</v>
      </c>
    </row>
    <row r="6" ht="34" customHeight="1">
      <c r="A6" s="10"/>
      <c r="B6" s="11" t="s">
        <v>2</v>
      </c>
      <c r="C6" s="1"/>
      <c r="D6" s="1"/>
      <c r="E6" s="1"/>
      <c r="F6" s="12" t="s">
        <v>3</v>
      </c>
      <c r="G6" s="13"/>
      <c r="H6" s="2"/>
      <c r="I6" s="2"/>
      <c r="S6" s="9">
        <f>0+('0 - SO000'!S6+'1 - SO001'!S6+'2 - SO101'!S6+'3 - SO191'!S6+'4 - SO192'!S6)</f>
        <v>0</v>
      </c>
    </row>
    <row r="7">
      <c r="A7" s="14"/>
      <c r="B7" s="4"/>
      <c r="C7" s="4"/>
      <c r="D7" s="4"/>
      <c r="E7" s="4"/>
      <c r="F7" s="4"/>
      <c r="G7" s="15"/>
      <c r="H7" s="2"/>
      <c r="I7" s="2"/>
      <c r="S7" s="9">
        <f>0+('0 - SO000'!S7+'1 - SO001'!S7+'2 - SO101'!S7+'3 - SO191'!S7+'4 - SO192'!S7)</f>
        <v>0</v>
      </c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6" t="s">
        <v>5</v>
      </c>
      <c r="B10" s="1"/>
      <c r="C10" s="17"/>
      <c r="D10" s="1"/>
      <c r="E10" s="1"/>
      <c r="F10" s="18" t="s">
        <v>6</v>
      </c>
      <c r="G10" s="13"/>
      <c r="H10" s="2"/>
      <c r="I10" s="2"/>
    </row>
    <row r="11" ht="16" customHeight="1">
      <c r="A11" s="19" t="s">
        <v>7</v>
      </c>
      <c r="B11" s="1"/>
      <c r="C11" s="1"/>
      <c r="D11" s="1"/>
      <c r="E11" s="1"/>
      <c r="F11" s="20">
        <f>SUM(D20,D21,D22,D23,D24)</f>
        <v>0</v>
      </c>
      <c r="G11" s="13"/>
      <c r="H11" s="2"/>
      <c r="I11" s="2"/>
    </row>
    <row r="12">
      <c r="A12" s="16" t="s">
        <v>8</v>
      </c>
      <c r="B12" s="1"/>
      <c r="C12" s="17"/>
      <c r="D12" s="1"/>
      <c r="E12" s="18"/>
      <c r="F12" s="18" t="s">
        <v>9</v>
      </c>
      <c r="G12" s="13"/>
      <c r="H12" s="2"/>
      <c r="I12" s="2"/>
    </row>
    <row r="13" ht="16" customHeight="1">
      <c r="A13" s="19" t="s">
        <v>7</v>
      </c>
      <c r="B13" s="1"/>
      <c r="C13" s="1"/>
      <c r="D13" s="20" t="s">
        <v>10</v>
      </c>
      <c r="E13" s="17"/>
      <c r="F13" s="20">
        <f>ROUND(0+((S5)*1)+((S6)*1.15)+((S7)*1.21),2)</f>
        <v>0</v>
      </c>
      <c r="G13" s="13"/>
      <c r="H13" s="2"/>
      <c r="I13" s="2"/>
    </row>
    <row r="14">
      <c r="A14" s="16" t="s">
        <v>11</v>
      </c>
      <c r="B14" s="1"/>
      <c r="C14" s="1"/>
      <c r="D14" s="20" t="s">
        <v>12</v>
      </c>
      <c r="E14" s="17"/>
      <c r="F14" s="1"/>
      <c r="G14" s="13"/>
      <c r="H14" s="2"/>
      <c r="I14" s="2"/>
    </row>
    <row r="15" ht="14" customHeight="1">
      <c r="A15" s="19" t="s">
        <v>13</v>
      </c>
      <c r="B15" s="1"/>
      <c r="C15" s="1"/>
      <c r="D15" s="1"/>
      <c r="E15" s="1"/>
      <c r="F15" s="1"/>
      <c r="G15" s="13"/>
      <c r="H15" s="2"/>
      <c r="I15" s="2"/>
    </row>
    <row r="16" ht="10" customHeight="1">
      <c r="A16" s="14"/>
      <c r="B16" s="4"/>
      <c r="C16" s="4"/>
      <c r="D16" s="4"/>
      <c r="E16" s="4"/>
      <c r="F16" s="4"/>
      <c r="G16" s="15"/>
      <c r="H16" s="2"/>
      <c r="I16" s="2"/>
    </row>
    <row r="17" ht="14" customHeight="1">
      <c r="A17" s="4"/>
      <c r="B17" s="21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10"/>
      <c r="B19" s="22" t="s">
        <v>15</v>
      </c>
      <c r="C19" s="22" t="s">
        <v>16</v>
      </c>
      <c r="D19" s="23" t="s">
        <v>17</v>
      </c>
      <c r="E19" s="23"/>
      <c r="F19" s="23" t="s">
        <v>18</v>
      </c>
      <c r="G19" s="13"/>
      <c r="H19" s="2"/>
      <c r="I19" s="2"/>
    </row>
    <row r="20">
      <c r="A20" s="10"/>
      <c r="B20" s="24" t="s">
        <v>19</v>
      </c>
      <c r="C20" s="25" t="s">
        <v>20</v>
      </c>
      <c r="D20" s="26">
        <f>'0 - SO000'!J10</f>
        <v>0</v>
      </c>
      <c r="E20" s="27"/>
      <c r="F20" s="26">
        <f>('0 - SO000'!J11)</f>
        <v>0</v>
      </c>
      <c r="G20" s="13"/>
      <c r="H20" s="2"/>
      <c r="I20" s="2"/>
      <c r="S20" s="9">
        <f>ROUND('0 - SO000'!S11,4)</f>
        <v>0</v>
      </c>
    </row>
    <row r="21">
      <c r="A21" s="10"/>
      <c r="B21" s="24" t="s">
        <v>21</v>
      </c>
      <c r="C21" s="25" t="s">
        <v>22</v>
      </c>
      <c r="D21" s="26">
        <f>'1 - SO001'!J10</f>
        <v>0</v>
      </c>
      <c r="E21" s="27"/>
      <c r="F21" s="26">
        <f>('1 - SO001'!J11)</f>
        <v>0</v>
      </c>
      <c r="G21" s="13"/>
      <c r="H21" s="2"/>
      <c r="I21" s="2"/>
      <c r="S21" s="9">
        <f>ROUND('1 - SO001'!S11,4)</f>
        <v>0</v>
      </c>
    </row>
    <row r="22">
      <c r="A22" s="10"/>
      <c r="B22" s="24" t="s">
        <v>23</v>
      </c>
      <c r="C22" s="25" t="s">
        <v>24</v>
      </c>
      <c r="D22" s="26">
        <f>'2 - SO101'!J10</f>
        <v>0</v>
      </c>
      <c r="E22" s="27"/>
      <c r="F22" s="26">
        <f>('2 - SO101'!J11)</f>
        <v>0</v>
      </c>
      <c r="G22" s="13"/>
      <c r="H22" s="2"/>
      <c r="I22" s="2"/>
      <c r="S22" s="9">
        <f>ROUND('2 - SO101'!S11,4)</f>
        <v>0</v>
      </c>
    </row>
    <row r="23">
      <c r="A23" s="10"/>
      <c r="B23" s="24" t="s">
        <v>25</v>
      </c>
      <c r="C23" s="25" t="s">
        <v>26</v>
      </c>
      <c r="D23" s="26">
        <f>'3 - SO191'!J10</f>
        <v>0</v>
      </c>
      <c r="E23" s="27"/>
      <c r="F23" s="26">
        <f>('3 - SO191'!J11)</f>
        <v>0</v>
      </c>
      <c r="G23" s="13"/>
      <c r="H23" s="2"/>
      <c r="I23" s="2"/>
      <c r="S23" s="9">
        <f>ROUND('3 - SO191'!S11,4)</f>
        <v>0</v>
      </c>
    </row>
    <row r="24">
      <c r="A24" s="10"/>
      <c r="B24" s="24" t="s">
        <v>27</v>
      </c>
      <c r="C24" s="25" t="s">
        <v>28</v>
      </c>
      <c r="D24" s="26">
        <f>'4 - SO192'!J10</f>
        <v>0</v>
      </c>
      <c r="E24" s="27"/>
      <c r="F24" s="26">
        <f>('4 - SO192'!J11)</f>
        <v>0</v>
      </c>
      <c r="G24" s="13"/>
      <c r="H24" s="2"/>
      <c r="I24" s="2"/>
      <c r="S24" s="9">
        <f>ROUND('4 - SO192'!S11,4)</f>
        <v>0</v>
      </c>
    </row>
    <row r="25">
      <c r="A25" s="14"/>
      <c r="B25" s="4"/>
      <c r="C25" s="4"/>
      <c r="D25" s="4"/>
      <c r="E25" s="4"/>
      <c r="F25" s="4"/>
      <c r="G25" s="15"/>
      <c r="H25" s="2"/>
      <c r="I25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001'!A11" display="'SO001"/>
    <hyperlink ref="B22" location="'2 - SO101'!A11" display="'SO101"/>
    <hyperlink ref="B23" location="'3 - SO191'!A11" display="'SO191"/>
    <hyperlink ref="B24" location="'4 - SO192'!A11" display="'SO192"/>
  </hyperlink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0+(H66)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30</v>
      </c>
      <c r="B10" s="1"/>
      <c r="C10" s="17"/>
      <c r="D10" s="1"/>
      <c r="E10" s="1"/>
      <c r="F10" s="1"/>
      <c r="G10" s="18"/>
      <c r="H10" s="1"/>
      <c r="I10" s="31" t="s">
        <v>31</v>
      </c>
      <c r="J10" s="32">
        <f>0+H67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32</v>
      </c>
      <c r="B11" s="1"/>
      <c r="C11" s="1"/>
      <c r="D11" s="1"/>
      <c r="E11" s="1"/>
      <c r="F11" s="1"/>
      <c r="G11" s="31"/>
      <c r="H11" s="1"/>
      <c r="I11" s="31" t="s">
        <v>33</v>
      </c>
      <c r="J11" s="32">
        <f>ROUND(0+((H66)*1.21),2)</f>
        <v>0</v>
      </c>
      <c r="K11" s="1"/>
      <c r="L11" s="1"/>
      <c r="M11" s="13"/>
      <c r="N11" s="2"/>
      <c r="O11" s="2"/>
      <c r="P11" s="2"/>
      <c r="Q11" s="33">
        <f>IF(SUM(K20)&gt;0,ROUND(SUM(S20)/SUM(K20)-1,8),0)</f>
        <v>0</v>
      </c>
      <c r="R11" s="9">
        <f>AVERAGE(J66)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35</v>
      </c>
      <c r="C19" s="34"/>
      <c r="D19" s="34"/>
      <c r="E19" s="34" t="s">
        <v>36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37</v>
      </c>
      <c r="F20" s="1"/>
      <c r="G20" s="1"/>
      <c r="H20" s="1"/>
      <c r="I20" s="1"/>
      <c r="J20" s="1"/>
      <c r="K20" s="38">
        <f>0+J26+J31+J36+J41+J46+J51+J56+J61</f>
        <v>0</v>
      </c>
      <c r="L20" s="38">
        <f>0+L66</f>
        <v>0</v>
      </c>
      <c r="M20" s="13"/>
      <c r="N20" s="2"/>
      <c r="O20" s="2"/>
      <c r="P20" s="2"/>
      <c r="Q20" s="2"/>
      <c r="S20" s="9">
        <f>S66</f>
        <v>0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38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39</v>
      </c>
      <c r="C24" s="34" t="s">
        <v>35</v>
      </c>
      <c r="D24" s="34" t="s">
        <v>40</v>
      </c>
      <c r="E24" s="34" t="s">
        <v>36</v>
      </c>
      <c r="F24" s="34" t="s">
        <v>41</v>
      </c>
      <c r="G24" s="35" t="s">
        <v>42</v>
      </c>
      <c r="H24" s="23" t="s">
        <v>43</v>
      </c>
      <c r="I24" s="23" t="s">
        <v>44</v>
      </c>
      <c r="J24" s="23" t="s">
        <v>17</v>
      </c>
      <c r="K24" s="35" t="s">
        <v>45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39" t="s">
        <v>46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3"/>
      <c r="N25" s="2"/>
      <c r="O25" s="2"/>
      <c r="P25" s="2"/>
      <c r="Q25" s="2"/>
    </row>
    <row r="26">
      <c r="A26" s="10"/>
      <c r="B26" s="41">
        <v>1</v>
      </c>
      <c r="C26" s="42" t="s">
        <v>47</v>
      </c>
      <c r="D26" s="42" t="s">
        <v>7</v>
      </c>
      <c r="E26" s="42" t="s">
        <v>48</v>
      </c>
      <c r="F26" s="42" t="s">
        <v>7</v>
      </c>
      <c r="G26" s="43" t="s">
        <v>49</v>
      </c>
      <c r="H26" s="44">
        <v>1</v>
      </c>
      <c r="I26" s="45">
        <v>0</v>
      </c>
      <c r="J26" s="46">
        <f>ROUND(H26*I26,2)</f>
        <v>0</v>
      </c>
      <c r="K26" s="47">
        <v>0.20999999999999999</v>
      </c>
      <c r="L26" s="48">
        <f>ROUND(J26*1.21,2)</f>
        <v>0</v>
      </c>
      <c r="M26" s="13"/>
      <c r="N26" s="2"/>
      <c r="O26" s="2"/>
      <c r="P26" s="2"/>
      <c r="Q26" s="33">
        <f>IF(ISNUMBER(K26),IF(H26&gt;0,IF(I26&gt;0,J26,0),0),0)</f>
        <v>0</v>
      </c>
      <c r="R26" s="9">
        <f>IF(ISNUMBER(K26)=FALSE,J26,0)</f>
        <v>0</v>
      </c>
    </row>
    <row r="27">
      <c r="A27" s="10"/>
      <c r="B27" s="49" t="s">
        <v>50</v>
      </c>
      <c r="C27" s="1"/>
      <c r="D27" s="1"/>
      <c r="E27" s="50" t="s">
        <v>51</v>
      </c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>
      <c r="A28" s="10"/>
      <c r="B28" s="49" t="s">
        <v>52</v>
      </c>
      <c r="C28" s="1"/>
      <c r="D28" s="1"/>
      <c r="E28" s="50" t="s">
        <v>53</v>
      </c>
      <c r="F28" s="1"/>
      <c r="G28" s="1"/>
      <c r="H28" s="40"/>
      <c r="I28" s="1"/>
      <c r="J28" s="40"/>
      <c r="K28" s="1"/>
      <c r="L28" s="1"/>
      <c r="M28" s="13"/>
      <c r="N28" s="2"/>
      <c r="O28" s="2"/>
      <c r="P28" s="2"/>
      <c r="Q28" s="2"/>
    </row>
    <row r="29">
      <c r="A29" s="10"/>
      <c r="B29" s="49" t="s">
        <v>54</v>
      </c>
      <c r="C29" s="1"/>
      <c r="D29" s="1"/>
      <c r="E29" s="50" t="s">
        <v>55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 thickBot="1">
      <c r="A30" s="10"/>
      <c r="B30" s="51" t="s">
        <v>56</v>
      </c>
      <c r="C30" s="52"/>
      <c r="D30" s="52"/>
      <c r="E30" s="53" t="s">
        <v>57</v>
      </c>
      <c r="F30" s="52"/>
      <c r="G30" s="52"/>
      <c r="H30" s="54"/>
      <c r="I30" s="52"/>
      <c r="J30" s="54"/>
      <c r="K30" s="52"/>
      <c r="L30" s="52"/>
      <c r="M30" s="13"/>
      <c r="N30" s="2"/>
      <c r="O30" s="2"/>
      <c r="P30" s="2"/>
      <c r="Q30" s="2"/>
    </row>
    <row r="31" thickTop="1">
      <c r="A31" s="10"/>
      <c r="B31" s="41">
        <v>2</v>
      </c>
      <c r="C31" s="42" t="s">
        <v>58</v>
      </c>
      <c r="D31" s="42" t="s">
        <v>7</v>
      </c>
      <c r="E31" s="42" t="s">
        <v>59</v>
      </c>
      <c r="F31" s="42" t="s">
        <v>7</v>
      </c>
      <c r="G31" s="43" t="s">
        <v>49</v>
      </c>
      <c r="H31" s="55">
        <v>1</v>
      </c>
      <c r="I31" s="56">
        <v>0</v>
      </c>
      <c r="J31" s="57">
        <f>ROUND(H31*I31,2)</f>
        <v>0</v>
      </c>
      <c r="K31" s="58">
        <v>0.20999999999999999</v>
      </c>
      <c r="L31" s="59">
        <f>ROUND(J31*1.21,2)</f>
        <v>0</v>
      </c>
      <c r="M31" s="13"/>
      <c r="N31" s="2"/>
      <c r="O31" s="2"/>
      <c r="P31" s="2"/>
      <c r="Q31" s="33">
        <f>IF(ISNUMBER(K31),IF(H31&gt;0,IF(I31&gt;0,J31,0),0),0)</f>
        <v>0</v>
      </c>
      <c r="R31" s="9">
        <f>IF(ISNUMBER(K31)=FALSE,J31,0)</f>
        <v>0</v>
      </c>
    </row>
    <row r="32">
      <c r="A32" s="10"/>
      <c r="B32" s="49" t="s">
        <v>50</v>
      </c>
      <c r="C32" s="1"/>
      <c r="D32" s="1"/>
      <c r="E32" s="50" t="s">
        <v>60</v>
      </c>
      <c r="F32" s="1"/>
      <c r="G32" s="1"/>
      <c r="H32" s="40"/>
      <c r="I32" s="1"/>
      <c r="J32" s="40"/>
      <c r="K32" s="1"/>
      <c r="L32" s="1"/>
      <c r="M32" s="13"/>
      <c r="N32" s="2"/>
      <c r="O32" s="2"/>
      <c r="P32" s="2"/>
      <c r="Q32" s="2"/>
    </row>
    <row r="33">
      <c r="A33" s="10"/>
      <c r="B33" s="49" t="s">
        <v>52</v>
      </c>
      <c r="C33" s="1"/>
      <c r="D33" s="1"/>
      <c r="E33" s="50" t="s">
        <v>53</v>
      </c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>
      <c r="A34" s="10"/>
      <c r="B34" s="49" t="s">
        <v>54</v>
      </c>
      <c r="C34" s="1"/>
      <c r="D34" s="1"/>
      <c r="E34" s="50" t="s">
        <v>61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 thickBot="1">
      <c r="A35" s="10"/>
      <c r="B35" s="51" t="s">
        <v>56</v>
      </c>
      <c r="C35" s="52"/>
      <c r="D35" s="52"/>
      <c r="E35" s="53" t="s">
        <v>57</v>
      </c>
      <c r="F35" s="52"/>
      <c r="G35" s="52"/>
      <c r="H35" s="54"/>
      <c r="I35" s="52"/>
      <c r="J35" s="54"/>
      <c r="K35" s="52"/>
      <c r="L35" s="52"/>
      <c r="M35" s="13"/>
      <c r="N35" s="2"/>
      <c r="O35" s="2"/>
      <c r="P35" s="2"/>
      <c r="Q35" s="2"/>
    </row>
    <row r="36" thickTop="1">
      <c r="A36" s="10"/>
      <c r="B36" s="41">
        <v>3</v>
      </c>
      <c r="C36" s="42" t="s">
        <v>62</v>
      </c>
      <c r="D36" s="42" t="s">
        <v>7</v>
      </c>
      <c r="E36" s="42" t="s">
        <v>63</v>
      </c>
      <c r="F36" s="42" t="s">
        <v>7</v>
      </c>
      <c r="G36" s="43" t="s">
        <v>49</v>
      </c>
      <c r="H36" s="55">
        <v>1</v>
      </c>
      <c r="I36" s="56">
        <v>0</v>
      </c>
      <c r="J36" s="57">
        <f>ROUND(H36*I36,2)</f>
        <v>0</v>
      </c>
      <c r="K36" s="58">
        <v>0.20999999999999999</v>
      </c>
      <c r="L36" s="59">
        <f>ROUND(J36*1.21,2)</f>
        <v>0</v>
      </c>
      <c r="M36" s="13"/>
      <c r="N36" s="2"/>
      <c r="O36" s="2"/>
      <c r="P36" s="2"/>
      <c r="Q36" s="33">
        <f>IF(ISNUMBER(K36),IF(H36&gt;0,IF(I36&gt;0,J36,0),0),0)</f>
        <v>0</v>
      </c>
      <c r="R36" s="9">
        <f>IF(ISNUMBER(K36)=FALSE,J36,0)</f>
        <v>0</v>
      </c>
    </row>
    <row r="37">
      <c r="A37" s="10"/>
      <c r="B37" s="49" t="s">
        <v>50</v>
      </c>
      <c r="C37" s="1"/>
      <c r="D37" s="1"/>
      <c r="E37" s="50" t="s">
        <v>64</v>
      </c>
      <c r="F37" s="1"/>
      <c r="G37" s="1"/>
      <c r="H37" s="40"/>
      <c r="I37" s="1"/>
      <c r="J37" s="40"/>
      <c r="K37" s="1"/>
      <c r="L37" s="1"/>
      <c r="M37" s="13"/>
      <c r="N37" s="2"/>
      <c r="O37" s="2"/>
      <c r="P37" s="2"/>
      <c r="Q37" s="2"/>
    </row>
    <row r="38">
      <c r="A38" s="10"/>
      <c r="B38" s="49" t="s">
        <v>52</v>
      </c>
      <c r="C38" s="1"/>
      <c r="D38" s="1"/>
      <c r="E38" s="50" t="s">
        <v>53</v>
      </c>
      <c r="F38" s="1"/>
      <c r="G38" s="1"/>
      <c r="H38" s="40"/>
      <c r="I38" s="1"/>
      <c r="J38" s="40"/>
      <c r="K38" s="1"/>
      <c r="L38" s="1"/>
      <c r="M38" s="13"/>
      <c r="N38" s="2"/>
      <c r="O38" s="2"/>
      <c r="P38" s="2"/>
      <c r="Q38" s="2"/>
    </row>
    <row r="39">
      <c r="A39" s="10"/>
      <c r="B39" s="49" t="s">
        <v>54</v>
      </c>
      <c r="C39" s="1"/>
      <c r="D39" s="1"/>
      <c r="E39" s="50" t="s">
        <v>65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 thickBot="1">
      <c r="A40" s="10"/>
      <c r="B40" s="51" t="s">
        <v>56</v>
      </c>
      <c r="C40" s="52"/>
      <c r="D40" s="52"/>
      <c r="E40" s="53" t="s">
        <v>57</v>
      </c>
      <c r="F40" s="52"/>
      <c r="G40" s="52"/>
      <c r="H40" s="54"/>
      <c r="I40" s="52"/>
      <c r="J40" s="54"/>
      <c r="K40" s="52"/>
      <c r="L40" s="52"/>
      <c r="M40" s="13"/>
      <c r="N40" s="2"/>
      <c r="O40" s="2"/>
      <c r="P40" s="2"/>
      <c r="Q40" s="2"/>
    </row>
    <row r="41" thickTop="1">
      <c r="A41" s="10"/>
      <c r="B41" s="41">
        <v>4</v>
      </c>
      <c r="C41" s="42" t="s">
        <v>66</v>
      </c>
      <c r="D41" s="42" t="s">
        <v>7</v>
      </c>
      <c r="E41" s="42" t="s">
        <v>67</v>
      </c>
      <c r="F41" s="42" t="s">
        <v>7</v>
      </c>
      <c r="G41" s="43" t="s">
        <v>49</v>
      </c>
      <c r="H41" s="55">
        <v>1</v>
      </c>
      <c r="I41" s="56">
        <v>0</v>
      </c>
      <c r="J41" s="57">
        <f>ROUND(H41*I41,2)</f>
        <v>0</v>
      </c>
      <c r="K41" s="58">
        <v>0.20999999999999999</v>
      </c>
      <c r="L41" s="59">
        <f>ROUND(J41*1.21,2)</f>
        <v>0</v>
      </c>
      <c r="M41" s="13"/>
      <c r="N41" s="2"/>
      <c r="O41" s="2"/>
      <c r="P41" s="2"/>
      <c r="Q41" s="33">
        <f>IF(ISNUMBER(K41),IF(H41&gt;0,IF(I41&gt;0,J41,0),0),0)</f>
        <v>0</v>
      </c>
      <c r="R41" s="9">
        <f>IF(ISNUMBER(K41)=FALSE,J41,0)</f>
        <v>0</v>
      </c>
    </row>
    <row r="42">
      <c r="A42" s="10"/>
      <c r="B42" s="49" t="s">
        <v>50</v>
      </c>
      <c r="C42" s="1"/>
      <c r="D42" s="1"/>
      <c r="E42" s="50" t="s">
        <v>68</v>
      </c>
      <c r="F42" s="1"/>
      <c r="G42" s="1"/>
      <c r="H42" s="40"/>
      <c r="I42" s="1"/>
      <c r="J42" s="40"/>
      <c r="K42" s="1"/>
      <c r="L42" s="1"/>
      <c r="M42" s="13"/>
      <c r="N42" s="2"/>
      <c r="O42" s="2"/>
      <c r="P42" s="2"/>
      <c r="Q42" s="2"/>
    </row>
    <row r="43">
      <c r="A43" s="10"/>
      <c r="B43" s="49" t="s">
        <v>52</v>
      </c>
      <c r="C43" s="1"/>
      <c r="D43" s="1"/>
      <c r="E43" s="50" t="s">
        <v>53</v>
      </c>
      <c r="F43" s="1"/>
      <c r="G43" s="1"/>
      <c r="H43" s="40"/>
      <c r="I43" s="1"/>
      <c r="J43" s="40"/>
      <c r="K43" s="1"/>
      <c r="L43" s="1"/>
      <c r="M43" s="13"/>
      <c r="N43" s="2"/>
      <c r="O43" s="2"/>
      <c r="P43" s="2"/>
      <c r="Q43" s="2"/>
    </row>
    <row r="44">
      <c r="A44" s="10"/>
      <c r="B44" s="49" t="s">
        <v>54</v>
      </c>
      <c r="C44" s="1"/>
      <c r="D44" s="1"/>
      <c r="E44" s="50" t="s">
        <v>65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 thickBot="1">
      <c r="A45" s="10"/>
      <c r="B45" s="51" t="s">
        <v>56</v>
      </c>
      <c r="C45" s="52"/>
      <c r="D45" s="52"/>
      <c r="E45" s="53" t="s">
        <v>57</v>
      </c>
      <c r="F45" s="52"/>
      <c r="G45" s="52"/>
      <c r="H45" s="54"/>
      <c r="I45" s="52"/>
      <c r="J45" s="54"/>
      <c r="K45" s="52"/>
      <c r="L45" s="52"/>
      <c r="M45" s="13"/>
      <c r="N45" s="2"/>
      <c r="O45" s="2"/>
      <c r="P45" s="2"/>
      <c r="Q45" s="2"/>
    </row>
    <row r="46" thickTop="1">
      <c r="A46" s="10"/>
      <c r="B46" s="41">
        <v>5</v>
      </c>
      <c r="C46" s="42" t="s">
        <v>69</v>
      </c>
      <c r="D46" s="42" t="s">
        <v>7</v>
      </c>
      <c r="E46" s="42" t="s">
        <v>70</v>
      </c>
      <c r="F46" s="42" t="s">
        <v>7</v>
      </c>
      <c r="G46" s="43" t="s">
        <v>49</v>
      </c>
      <c r="H46" s="55">
        <v>1</v>
      </c>
      <c r="I46" s="56">
        <v>0</v>
      </c>
      <c r="J46" s="57">
        <f>ROUND(H46*I46,2)</f>
        <v>0</v>
      </c>
      <c r="K46" s="58">
        <v>0.20999999999999999</v>
      </c>
      <c r="L46" s="59">
        <f>ROUND(J46*1.21,2)</f>
        <v>0</v>
      </c>
      <c r="M46" s="13"/>
      <c r="N46" s="2"/>
      <c r="O46" s="2"/>
      <c r="P46" s="2"/>
      <c r="Q46" s="33">
        <f>IF(ISNUMBER(K46),IF(H46&gt;0,IF(I46&gt;0,J46,0),0),0)</f>
        <v>0</v>
      </c>
      <c r="R46" s="9">
        <f>IF(ISNUMBER(K46)=FALSE,J46,0)</f>
        <v>0</v>
      </c>
    </row>
    <row r="47">
      <c r="A47" s="10"/>
      <c r="B47" s="49" t="s">
        <v>50</v>
      </c>
      <c r="C47" s="1"/>
      <c r="D47" s="1"/>
      <c r="E47" s="50" t="s">
        <v>68</v>
      </c>
      <c r="F47" s="1"/>
      <c r="G47" s="1"/>
      <c r="H47" s="40"/>
      <c r="I47" s="1"/>
      <c r="J47" s="40"/>
      <c r="K47" s="1"/>
      <c r="L47" s="1"/>
      <c r="M47" s="13"/>
      <c r="N47" s="2"/>
      <c r="O47" s="2"/>
      <c r="P47" s="2"/>
      <c r="Q47" s="2"/>
    </row>
    <row r="48">
      <c r="A48" s="10"/>
      <c r="B48" s="49" t="s">
        <v>52</v>
      </c>
      <c r="C48" s="1"/>
      <c r="D48" s="1"/>
      <c r="E48" s="50" t="s">
        <v>53</v>
      </c>
      <c r="F48" s="1"/>
      <c r="G48" s="1"/>
      <c r="H48" s="40"/>
      <c r="I48" s="1"/>
      <c r="J48" s="40"/>
      <c r="K48" s="1"/>
      <c r="L48" s="1"/>
      <c r="M48" s="13"/>
      <c r="N48" s="2"/>
      <c r="O48" s="2"/>
      <c r="P48" s="2"/>
      <c r="Q48" s="2"/>
    </row>
    <row r="49">
      <c r="A49" s="10"/>
      <c r="B49" s="49" t="s">
        <v>54</v>
      </c>
      <c r="C49" s="1"/>
      <c r="D49" s="1"/>
      <c r="E49" s="50" t="s">
        <v>71</v>
      </c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 thickBot="1">
      <c r="A50" s="10"/>
      <c r="B50" s="51" t="s">
        <v>56</v>
      </c>
      <c r="C50" s="52"/>
      <c r="D50" s="52"/>
      <c r="E50" s="53" t="s">
        <v>57</v>
      </c>
      <c r="F50" s="52"/>
      <c r="G50" s="52"/>
      <c r="H50" s="54"/>
      <c r="I50" s="52"/>
      <c r="J50" s="54"/>
      <c r="K50" s="52"/>
      <c r="L50" s="52"/>
      <c r="M50" s="13"/>
      <c r="N50" s="2"/>
      <c r="O50" s="2"/>
      <c r="P50" s="2"/>
      <c r="Q50" s="2"/>
    </row>
    <row r="51" thickTop="1">
      <c r="A51" s="10"/>
      <c r="B51" s="41">
        <v>6</v>
      </c>
      <c r="C51" s="42" t="s">
        <v>72</v>
      </c>
      <c r="D51" s="42" t="s">
        <v>7</v>
      </c>
      <c r="E51" s="42" t="s">
        <v>73</v>
      </c>
      <c r="F51" s="42" t="s">
        <v>7</v>
      </c>
      <c r="G51" s="43" t="s">
        <v>49</v>
      </c>
      <c r="H51" s="55">
        <v>1</v>
      </c>
      <c r="I51" s="56">
        <v>0</v>
      </c>
      <c r="J51" s="57">
        <f>ROUND(H51*I51,2)</f>
        <v>0</v>
      </c>
      <c r="K51" s="58">
        <v>0.20999999999999999</v>
      </c>
      <c r="L51" s="59">
        <f>ROUND(J51*1.21,2)</f>
        <v>0</v>
      </c>
      <c r="M51" s="13"/>
      <c r="N51" s="2"/>
      <c r="O51" s="2"/>
      <c r="P51" s="2"/>
      <c r="Q51" s="33">
        <f>IF(ISNUMBER(K51),IF(H51&gt;0,IF(I51&gt;0,J51,0),0),0)</f>
        <v>0</v>
      </c>
      <c r="R51" s="9">
        <f>IF(ISNUMBER(K51)=FALSE,J51,0)</f>
        <v>0</v>
      </c>
    </row>
    <row r="52">
      <c r="A52" s="10"/>
      <c r="B52" s="49" t="s">
        <v>50</v>
      </c>
      <c r="C52" s="1"/>
      <c r="D52" s="1"/>
      <c r="E52" s="50" t="s">
        <v>74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>
      <c r="A53" s="10"/>
      <c r="B53" s="49" t="s">
        <v>52</v>
      </c>
      <c r="C53" s="1"/>
      <c r="D53" s="1"/>
      <c r="E53" s="50" t="s">
        <v>53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>
      <c r="A54" s="10"/>
      <c r="B54" s="49" t="s">
        <v>54</v>
      </c>
      <c r="C54" s="1"/>
      <c r="D54" s="1"/>
      <c r="E54" s="50" t="s">
        <v>75</v>
      </c>
      <c r="F54" s="1"/>
      <c r="G54" s="1"/>
      <c r="H54" s="40"/>
      <c r="I54" s="1"/>
      <c r="J54" s="40"/>
      <c r="K54" s="1"/>
      <c r="L54" s="1"/>
      <c r="M54" s="13"/>
      <c r="N54" s="2"/>
      <c r="O54" s="2"/>
      <c r="P54" s="2"/>
      <c r="Q54" s="2"/>
    </row>
    <row r="55" thickBot="1">
      <c r="A55" s="10"/>
      <c r="B55" s="51" t="s">
        <v>56</v>
      </c>
      <c r="C55" s="52"/>
      <c r="D55" s="52"/>
      <c r="E55" s="53" t="s">
        <v>57</v>
      </c>
      <c r="F55" s="52"/>
      <c r="G55" s="52"/>
      <c r="H55" s="54"/>
      <c r="I55" s="52"/>
      <c r="J55" s="54"/>
      <c r="K55" s="52"/>
      <c r="L55" s="52"/>
      <c r="M55" s="13"/>
      <c r="N55" s="2"/>
      <c r="O55" s="2"/>
      <c r="P55" s="2"/>
      <c r="Q55" s="2"/>
    </row>
    <row r="56" thickTop="1">
      <c r="A56" s="10"/>
      <c r="B56" s="41">
        <v>7</v>
      </c>
      <c r="C56" s="42" t="s">
        <v>76</v>
      </c>
      <c r="D56" s="42" t="s">
        <v>7</v>
      </c>
      <c r="E56" s="42" t="s">
        <v>77</v>
      </c>
      <c r="F56" s="42" t="s">
        <v>7</v>
      </c>
      <c r="G56" s="43" t="s">
        <v>78</v>
      </c>
      <c r="H56" s="55">
        <v>1</v>
      </c>
      <c r="I56" s="56">
        <v>0</v>
      </c>
      <c r="J56" s="57">
        <f>ROUND(H56*I56,2)</f>
        <v>0</v>
      </c>
      <c r="K56" s="58">
        <v>0.20999999999999999</v>
      </c>
      <c r="L56" s="59">
        <f>ROUND(J56*1.21,2)</f>
        <v>0</v>
      </c>
      <c r="M56" s="13"/>
      <c r="N56" s="2"/>
      <c r="O56" s="2"/>
      <c r="P56" s="2"/>
      <c r="Q56" s="33">
        <f>IF(ISNUMBER(K56),IF(H56&gt;0,IF(I56&gt;0,J56,0),0),0)</f>
        <v>0</v>
      </c>
      <c r="R56" s="9">
        <f>IF(ISNUMBER(K56)=FALSE,J56,0)</f>
        <v>0</v>
      </c>
    </row>
    <row r="57">
      <c r="A57" s="10"/>
      <c r="B57" s="49" t="s">
        <v>50</v>
      </c>
      <c r="C57" s="1"/>
      <c r="D57" s="1"/>
      <c r="E57" s="50" t="s">
        <v>79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>
      <c r="A58" s="10"/>
      <c r="B58" s="49" t="s">
        <v>52</v>
      </c>
      <c r="C58" s="1"/>
      <c r="D58" s="1"/>
      <c r="E58" s="50" t="s">
        <v>53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>
      <c r="A59" s="10"/>
      <c r="B59" s="49" t="s">
        <v>54</v>
      </c>
      <c r="C59" s="1"/>
      <c r="D59" s="1"/>
      <c r="E59" s="50" t="s">
        <v>80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 thickBot="1">
      <c r="A60" s="10"/>
      <c r="B60" s="51" t="s">
        <v>56</v>
      </c>
      <c r="C60" s="52"/>
      <c r="D60" s="52"/>
      <c r="E60" s="53" t="s">
        <v>57</v>
      </c>
      <c r="F60" s="52"/>
      <c r="G60" s="52"/>
      <c r="H60" s="54"/>
      <c r="I60" s="52"/>
      <c r="J60" s="54"/>
      <c r="K60" s="52"/>
      <c r="L60" s="52"/>
      <c r="M60" s="13"/>
      <c r="N60" s="2"/>
      <c r="O60" s="2"/>
      <c r="P60" s="2"/>
      <c r="Q60" s="2"/>
    </row>
    <row r="61" thickTop="1">
      <c r="A61" s="10"/>
      <c r="B61" s="41">
        <v>8</v>
      </c>
      <c r="C61" s="42" t="s">
        <v>81</v>
      </c>
      <c r="D61" s="42" t="s">
        <v>7</v>
      </c>
      <c r="E61" s="42" t="s">
        <v>82</v>
      </c>
      <c r="F61" s="42" t="s">
        <v>7</v>
      </c>
      <c r="G61" s="43" t="s">
        <v>49</v>
      </c>
      <c r="H61" s="55">
        <v>1</v>
      </c>
      <c r="I61" s="56">
        <v>0</v>
      </c>
      <c r="J61" s="57">
        <f>ROUND(H61*I61,2)</f>
        <v>0</v>
      </c>
      <c r="K61" s="58">
        <v>0.20999999999999999</v>
      </c>
      <c r="L61" s="59">
        <f>ROUND(J61*1.21,2)</f>
        <v>0</v>
      </c>
      <c r="M61" s="13"/>
      <c r="N61" s="2"/>
      <c r="O61" s="2"/>
      <c r="P61" s="2"/>
      <c r="Q61" s="33">
        <f>IF(ISNUMBER(K61),IF(H61&gt;0,IF(I61&gt;0,J61,0),0),0)</f>
        <v>0</v>
      </c>
      <c r="R61" s="9">
        <f>IF(ISNUMBER(K61)=FALSE,J61,0)</f>
        <v>0</v>
      </c>
    </row>
    <row r="62">
      <c r="A62" s="10"/>
      <c r="B62" s="49" t="s">
        <v>50</v>
      </c>
      <c r="C62" s="1"/>
      <c r="D62" s="1"/>
      <c r="E62" s="50" t="s">
        <v>83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>
      <c r="A63" s="10"/>
      <c r="B63" s="49" t="s">
        <v>52</v>
      </c>
      <c r="C63" s="1"/>
      <c r="D63" s="1"/>
      <c r="E63" s="50" t="s">
        <v>53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>
      <c r="A64" s="10"/>
      <c r="B64" s="49" t="s">
        <v>54</v>
      </c>
      <c r="C64" s="1"/>
      <c r="D64" s="1"/>
      <c r="E64" s="50" t="s">
        <v>84</v>
      </c>
      <c r="F64" s="1"/>
      <c r="G64" s="1"/>
      <c r="H64" s="40"/>
      <c r="I64" s="1"/>
      <c r="J64" s="40"/>
      <c r="K64" s="1"/>
      <c r="L64" s="1"/>
      <c r="M64" s="13"/>
      <c r="N64" s="2"/>
      <c r="O64" s="2"/>
      <c r="P64" s="2"/>
      <c r="Q64" s="2"/>
    </row>
    <row r="65" thickBot="1">
      <c r="A65" s="10"/>
      <c r="B65" s="51" t="s">
        <v>56</v>
      </c>
      <c r="C65" s="52"/>
      <c r="D65" s="52"/>
      <c r="E65" s="53" t="s">
        <v>57</v>
      </c>
      <c r="F65" s="52"/>
      <c r="G65" s="52"/>
      <c r="H65" s="54"/>
      <c r="I65" s="52"/>
      <c r="J65" s="54"/>
      <c r="K65" s="52"/>
      <c r="L65" s="52"/>
      <c r="M65" s="13"/>
      <c r="N65" s="2"/>
      <c r="O65" s="2"/>
      <c r="P65" s="2"/>
      <c r="Q65" s="2"/>
    </row>
    <row r="66" thickTop="1" thickBot="1" ht="25" customHeight="1">
      <c r="A66" s="10"/>
      <c r="B66" s="1"/>
      <c r="C66" s="60">
        <v>0</v>
      </c>
      <c r="D66" s="1"/>
      <c r="E66" s="60" t="s">
        <v>37</v>
      </c>
      <c r="F66" s="1"/>
      <c r="G66" s="61" t="s">
        <v>85</v>
      </c>
      <c r="H66" s="62">
        <f>J26+J31+J36+J41+J46+J51+J56+J61</f>
        <v>0</v>
      </c>
      <c r="I66" s="61" t="s">
        <v>86</v>
      </c>
      <c r="J66" s="63">
        <f>(L66-H66)</f>
        <v>0</v>
      </c>
      <c r="K66" s="61" t="s">
        <v>87</v>
      </c>
      <c r="L66" s="64">
        <f>ROUND((J26+J31+J36+J41+J46+J51+J56+J61)*1.21,2)</f>
        <v>0</v>
      </c>
      <c r="M66" s="13"/>
      <c r="N66" s="2"/>
      <c r="O66" s="2"/>
      <c r="P66" s="2"/>
      <c r="Q66" s="33">
        <f>0+Q26+Q31+Q36+Q41+Q46+Q51+Q56+Q61</f>
        <v>0</v>
      </c>
      <c r="R66" s="9">
        <f>0+R26+R31+R36+R41+R46+R51+R56+R61</f>
        <v>0</v>
      </c>
      <c r="S66" s="65">
        <f>Q66*(1+J66)+R66</f>
        <v>0</v>
      </c>
    </row>
    <row r="67" thickTop="1" thickBot="1" ht="25" customHeight="1">
      <c r="A67" s="10"/>
      <c r="B67" s="66"/>
      <c r="C67" s="66"/>
      <c r="D67" s="66"/>
      <c r="E67" s="66"/>
      <c r="F67" s="66"/>
      <c r="G67" s="67" t="s">
        <v>88</v>
      </c>
      <c r="H67" s="68">
        <f>0+J26+J31+J36+J41+J46+J51+J56+J61</f>
        <v>0</v>
      </c>
      <c r="I67" s="67" t="s">
        <v>89</v>
      </c>
      <c r="J67" s="69">
        <f>0+J66</f>
        <v>0</v>
      </c>
      <c r="K67" s="67" t="s">
        <v>90</v>
      </c>
      <c r="L67" s="70">
        <f>0+L66</f>
        <v>0</v>
      </c>
      <c r="M67" s="13"/>
      <c r="N67" s="2"/>
      <c r="O67" s="2"/>
      <c r="P67" s="2"/>
      <c r="Q67" s="2"/>
    </row>
    <row r="68">
      <c r="A68" s="14"/>
      <c r="B68" s="4"/>
      <c r="C68" s="4"/>
      <c r="D68" s="4"/>
      <c r="E68" s="4"/>
      <c r="F68" s="4"/>
      <c r="G68" s="4"/>
      <c r="H68" s="71"/>
      <c r="I68" s="4"/>
      <c r="J68" s="71"/>
      <c r="K68" s="4"/>
      <c r="L68" s="4"/>
      <c r="M68" s="15"/>
      <c r="N68" s="2"/>
      <c r="O68" s="2"/>
      <c r="P68" s="2"/>
      <c r="Q68" s="2"/>
    </row>
    <row r="6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"/>
      <c r="O69" s="2"/>
      <c r="P69" s="2"/>
      <c r="Q69" s="2"/>
    </row>
  </sheetData>
  <mergeCells count="4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0+(H53+H111+H134)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30</v>
      </c>
      <c r="B10" s="1"/>
      <c r="C10" s="17"/>
      <c r="D10" s="1"/>
      <c r="E10" s="1"/>
      <c r="F10" s="1"/>
      <c r="G10" s="18"/>
      <c r="H10" s="1"/>
      <c r="I10" s="31" t="s">
        <v>31</v>
      </c>
      <c r="J10" s="32">
        <f>0+H54+H112+H135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91</v>
      </c>
      <c r="B11" s="1"/>
      <c r="C11" s="1"/>
      <c r="D11" s="1"/>
      <c r="E11" s="1"/>
      <c r="F11" s="1"/>
      <c r="G11" s="31"/>
      <c r="H11" s="1"/>
      <c r="I11" s="31" t="s">
        <v>33</v>
      </c>
      <c r="J11" s="32">
        <f>ROUND(0+((H53+H111+H134)*1.21),2)</f>
        <v>0</v>
      </c>
      <c r="K11" s="1"/>
      <c r="L11" s="1"/>
      <c r="M11" s="13"/>
      <c r="N11" s="2"/>
      <c r="O11" s="2"/>
      <c r="P11" s="2"/>
      <c r="Q11" s="33">
        <f>IF(SUM(K20:K22)&gt;0,ROUND(SUM(S20:S22)/SUM(K20:K22)-1,8),0)</f>
        <v>0</v>
      </c>
      <c r="R11" s="9">
        <f>AVERAGE(J53,J111,J134)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35</v>
      </c>
      <c r="C19" s="34"/>
      <c r="D19" s="34"/>
      <c r="E19" s="34" t="s">
        <v>36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37</v>
      </c>
      <c r="F20" s="1"/>
      <c r="G20" s="1"/>
      <c r="H20" s="1"/>
      <c r="I20" s="1"/>
      <c r="J20" s="1"/>
      <c r="K20" s="38">
        <f>0+J28+J33+J38+J43+J48</f>
        <v>0</v>
      </c>
      <c r="L20" s="38">
        <f>0+L53</f>
        <v>0</v>
      </c>
      <c r="M20" s="13"/>
      <c r="N20" s="2"/>
      <c r="O20" s="2"/>
      <c r="P20" s="2"/>
      <c r="Q20" s="2"/>
      <c r="S20" s="9">
        <f>S53</f>
        <v>0</v>
      </c>
    </row>
    <row r="21">
      <c r="A21" s="10"/>
      <c r="B21" s="36">
        <v>1</v>
      </c>
      <c r="C21" s="1"/>
      <c r="D21" s="1"/>
      <c r="E21" s="37" t="s">
        <v>92</v>
      </c>
      <c r="F21" s="1"/>
      <c r="G21" s="1"/>
      <c r="H21" s="1"/>
      <c r="I21" s="1"/>
      <c r="J21" s="1"/>
      <c r="K21" s="38">
        <f>0+J56+J61+J66+J71+J76+J81+J86+J91+J96+J101+J106</f>
        <v>0</v>
      </c>
      <c r="L21" s="38">
        <f>0+L111</f>
        <v>0</v>
      </c>
      <c r="M21" s="13"/>
      <c r="N21" s="2"/>
      <c r="O21" s="2"/>
      <c r="P21" s="2"/>
      <c r="Q21" s="2"/>
      <c r="S21" s="9">
        <f>S111</f>
        <v>0</v>
      </c>
    </row>
    <row r="22">
      <c r="A22" s="10"/>
      <c r="B22" s="36">
        <v>9</v>
      </c>
      <c r="C22" s="1"/>
      <c r="D22" s="1"/>
      <c r="E22" s="37" t="s">
        <v>93</v>
      </c>
      <c r="F22" s="1"/>
      <c r="G22" s="1"/>
      <c r="H22" s="1"/>
      <c r="I22" s="1"/>
      <c r="J22" s="1"/>
      <c r="K22" s="38">
        <f>0+J114+J119+J124+J129</f>
        <v>0</v>
      </c>
      <c r="L22" s="38">
        <f>0+L134</f>
        <v>0</v>
      </c>
      <c r="M22" s="13"/>
      <c r="N22" s="2"/>
      <c r="O22" s="2"/>
      <c r="P22" s="2"/>
      <c r="Q22" s="2"/>
      <c r="S22" s="9">
        <f>S134</f>
        <v>0</v>
      </c>
    </row>
    <row r="23">
      <c r="A23" s="1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5"/>
      <c r="N23" s="2"/>
      <c r="O23" s="2"/>
      <c r="P23" s="2"/>
      <c r="Q23" s="2"/>
    </row>
    <row r="24" ht="14" customHeight="1">
      <c r="A24" s="4"/>
      <c r="B24" s="28" t="s">
        <v>38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2"/>
      <c r="N25" s="2"/>
      <c r="O25" s="2"/>
      <c r="P25" s="2"/>
      <c r="Q25" s="2"/>
    </row>
    <row r="26" ht="18" customHeight="1">
      <c r="A26" s="10"/>
      <c r="B26" s="34" t="s">
        <v>39</v>
      </c>
      <c r="C26" s="34" t="s">
        <v>35</v>
      </c>
      <c r="D26" s="34" t="s">
        <v>40</v>
      </c>
      <c r="E26" s="34" t="s">
        <v>36</v>
      </c>
      <c r="F26" s="34" t="s">
        <v>41</v>
      </c>
      <c r="G26" s="35" t="s">
        <v>42</v>
      </c>
      <c r="H26" s="23" t="s">
        <v>43</v>
      </c>
      <c r="I26" s="23" t="s">
        <v>44</v>
      </c>
      <c r="J26" s="23" t="s">
        <v>17</v>
      </c>
      <c r="K26" s="35" t="s">
        <v>45</v>
      </c>
      <c r="L26" s="23" t="s">
        <v>18</v>
      </c>
      <c r="M26" s="73"/>
      <c r="N26" s="2"/>
      <c r="O26" s="2"/>
      <c r="P26" s="2"/>
      <c r="Q26" s="2"/>
    </row>
    <row r="27" ht="40" customHeight="1">
      <c r="A27" s="10"/>
      <c r="B27" s="39" t="s">
        <v>46</v>
      </c>
      <c r="C27" s="1"/>
      <c r="D27" s="1"/>
      <c r="E27" s="1"/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>
      <c r="A28" s="10"/>
      <c r="B28" s="41">
        <v>1</v>
      </c>
      <c r="C28" s="42" t="s">
        <v>94</v>
      </c>
      <c r="D28" s="42" t="s">
        <v>95</v>
      </c>
      <c r="E28" s="42" t="s">
        <v>96</v>
      </c>
      <c r="F28" s="42" t="s">
        <v>7</v>
      </c>
      <c r="G28" s="43" t="s">
        <v>97</v>
      </c>
      <c r="H28" s="44">
        <v>73.980000000000004</v>
      </c>
      <c r="I28" s="45">
        <v>0</v>
      </c>
      <c r="J28" s="46">
        <f>ROUND(H28*I28,2)</f>
        <v>0</v>
      </c>
      <c r="K28" s="47">
        <v>0.20999999999999999</v>
      </c>
      <c r="L28" s="48">
        <f>ROUND(J28*1.21,2)</f>
        <v>0</v>
      </c>
      <c r="M28" s="13"/>
      <c r="N28" s="2"/>
      <c r="O28" s="2"/>
      <c r="P28" s="2"/>
      <c r="Q28" s="33">
        <f>IF(ISNUMBER(K28),IF(H28&gt;0,IF(I28&gt;0,J28,0),0),0)</f>
        <v>0</v>
      </c>
      <c r="R28" s="9">
        <f>IF(ISNUMBER(K28)=FALSE,J28,0)</f>
        <v>0</v>
      </c>
    </row>
    <row r="29">
      <c r="A29" s="10"/>
      <c r="B29" s="49" t="s">
        <v>50</v>
      </c>
      <c r="C29" s="1"/>
      <c r="D29" s="1"/>
      <c r="E29" s="50" t="s">
        <v>98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>
      <c r="A30" s="10"/>
      <c r="B30" s="49" t="s">
        <v>52</v>
      </c>
      <c r="C30" s="1"/>
      <c r="D30" s="1"/>
      <c r="E30" s="50" t="s">
        <v>99</v>
      </c>
      <c r="F30" s="1"/>
      <c r="G30" s="1"/>
      <c r="H30" s="40"/>
      <c r="I30" s="1"/>
      <c r="J30" s="40"/>
      <c r="K30" s="1"/>
      <c r="L30" s="1"/>
      <c r="M30" s="13"/>
      <c r="N30" s="2"/>
      <c r="O30" s="2"/>
      <c r="P30" s="2"/>
      <c r="Q30" s="2"/>
    </row>
    <row r="31">
      <c r="A31" s="10"/>
      <c r="B31" s="49" t="s">
        <v>54</v>
      </c>
      <c r="C31" s="1"/>
      <c r="D31" s="1"/>
      <c r="E31" s="50" t="s">
        <v>100</v>
      </c>
      <c r="F31" s="1"/>
      <c r="G31" s="1"/>
      <c r="H31" s="40"/>
      <c r="I31" s="1"/>
      <c r="J31" s="40"/>
      <c r="K31" s="1"/>
      <c r="L31" s="1"/>
      <c r="M31" s="13"/>
      <c r="N31" s="2"/>
      <c r="O31" s="2"/>
      <c r="P31" s="2"/>
      <c r="Q31" s="2"/>
    </row>
    <row r="32" thickBot="1">
      <c r="A32" s="10"/>
      <c r="B32" s="51" t="s">
        <v>56</v>
      </c>
      <c r="C32" s="52"/>
      <c r="D32" s="52"/>
      <c r="E32" s="53" t="s">
        <v>57</v>
      </c>
      <c r="F32" s="52"/>
      <c r="G32" s="52"/>
      <c r="H32" s="54"/>
      <c r="I32" s="52"/>
      <c r="J32" s="54"/>
      <c r="K32" s="52"/>
      <c r="L32" s="52"/>
      <c r="M32" s="13"/>
      <c r="N32" s="2"/>
      <c r="O32" s="2"/>
      <c r="P32" s="2"/>
      <c r="Q32" s="2"/>
    </row>
    <row r="33" thickTop="1">
      <c r="A33" s="10"/>
      <c r="B33" s="41">
        <v>2</v>
      </c>
      <c r="C33" s="42" t="s">
        <v>94</v>
      </c>
      <c r="D33" s="42" t="s">
        <v>101</v>
      </c>
      <c r="E33" s="42" t="s">
        <v>96</v>
      </c>
      <c r="F33" s="42" t="s">
        <v>7</v>
      </c>
      <c r="G33" s="43" t="s">
        <v>97</v>
      </c>
      <c r="H33" s="55">
        <v>1530.3199999999999</v>
      </c>
      <c r="I33" s="56">
        <v>0</v>
      </c>
      <c r="J33" s="57">
        <f>ROUND(H33*I33,2)</f>
        <v>0</v>
      </c>
      <c r="K33" s="58">
        <v>0.20999999999999999</v>
      </c>
      <c r="L33" s="59">
        <f>ROUND(J33*1.21,2)</f>
        <v>0</v>
      </c>
      <c r="M33" s="13"/>
      <c r="N33" s="2"/>
      <c r="O33" s="2"/>
      <c r="P33" s="2"/>
      <c r="Q33" s="33">
        <f>IF(ISNUMBER(K33),IF(H33&gt;0,IF(I33&gt;0,J33,0),0),0)</f>
        <v>0</v>
      </c>
      <c r="R33" s="9">
        <f>IF(ISNUMBER(K33)=FALSE,J33,0)</f>
        <v>0</v>
      </c>
    </row>
    <row r="34">
      <c r="A34" s="10"/>
      <c r="B34" s="49" t="s">
        <v>50</v>
      </c>
      <c r="C34" s="1"/>
      <c r="D34" s="1"/>
      <c r="E34" s="50" t="s">
        <v>102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>
      <c r="A35" s="10"/>
      <c r="B35" s="49" t="s">
        <v>52</v>
      </c>
      <c r="C35" s="1"/>
      <c r="D35" s="1"/>
      <c r="E35" s="50" t="s">
        <v>103</v>
      </c>
      <c r="F35" s="1"/>
      <c r="G35" s="1"/>
      <c r="H35" s="40"/>
      <c r="I35" s="1"/>
      <c r="J35" s="40"/>
      <c r="K35" s="1"/>
      <c r="L35" s="1"/>
      <c r="M35" s="13"/>
      <c r="N35" s="2"/>
      <c r="O35" s="2"/>
      <c r="P35" s="2"/>
      <c r="Q35" s="2"/>
    </row>
    <row r="36">
      <c r="A36" s="10"/>
      <c r="B36" s="49" t="s">
        <v>54</v>
      </c>
      <c r="C36" s="1"/>
      <c r="D36" s="1"/>
      <c r="E36" s="50" t="s">
        <v>100</v>
      </c>
      <c r="F36" s="1"/>
      <c r="G36" s="1"/>
      <c r="H36" s="40"/>
      <c r="I36" s="1"/>
      <c r="J36" s="40"/>
      <c r="K36" s="1"/>
      <c r="L36" s="1"/>
      <c r="M36" s="13"/>
      <c r="N36" s="2"/>
      <c r="O36" s="2"/>
      <c r="P36" s="2"/>
      <c r="Q36" s="2"/>
    </row>
    <row r="37" thickBot="1">
      <c r="A37" s="10"/>
      <c r="B37" s="51" t="s">
        <v>56</v>
      </c>
      <c r="C37" s="52"/>
      <c r="D37" s="52"/>
      <c r="E37" s="53" t="s">
        <v>57</v>
      </c>
      <c r="F37" s="52"/>
      <c r="G37" s="52"/>
      <c r="H37" s="54"/>
      <c r="I37" s="52"/>
      <c r="J37" s="54"/>
      <c r="K37" s="52"/>
      <c r="L37" s="52"/>
      <c r="M37" s="13"/>
      <c r="N37" s="2"/>
      <c r="O37" s="2"/>
      <c r="P37" s="2"/>
      <c r="Q37" s="2"/>
    </row>
    <row r="38" thickTop="1">
      <c r="A38" s="10"/>
      <c r="B38" s="41">
        <v>3</v>
      </c>
      <c r="C38" s="42" t="s">
        <v>94</v>
      </c>
      <c r="D38" s="42" t="s">
        <v>104</v>
      </c>
      <c r="E38" s="42" t="s">
        <v>96</v>
      </c>
      <c r="F38" s="42" t="s">
        <v>7</v>
      </c>
      <c r="G38" s="43" t="s">
        <v>97</v>
      </c>
      <c r="H38" s="55">
        <v>14.5</v>
      </c>
      <c r="I38" s="56">
        <v>0</v>
      </c>
      <c r="J38" s="57">
        <f>ROUND(H38*I38,2)</f>
        <v>0</v>
      </c>
      <c r="K38" s="58">
        <v>0.20999999999999999</v>
      </c>
      <c r="L38" s="59">
        <f>ROUND(J38*1.21,2)</f>
        <v>0</v>
      </c>
      <c r="M38" s="13"/>
      <c r="N38" s="2"/>
      <c r="O38" s="2"/>
      <c r="P38" s="2"/>
      <c r="Q38" s="33">
        <f>IF(ISNUMBER(K38),IF(H38&gt;0,IF(I38&gt;0,J38,0),0),0)</f>
        <v>0</v>
      </c>
      <c r="R38" s="9">
        <f>IF(ISNUMBER(K38)=FALSE,J38,0)</f>
        <v>0</v>
      </c>
    </row>
    <row r="39">
      <c r="A39" s="10"/>
      <c r="B39" s="49" t="s">
        <v>50</v>
      </c>
      <c r="C39" s="1"/>
      <c r="D39" s="1"/>
      <c r="E39" s="50" t="s">
        <v>105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>
      <c r="A40" s="10"/>
      <c r="B40" s="49" t="s">
        <v>52</v>
      </c>
      <c r="C40" s="1"/>
      <c r="D40" s="1"/>
      <c r="E40" s="50" t="s">
        <v>106</v>
      </c>
      <c r="F40" s="1"/>
      <c r="G40" s="1"/>
      <c r="H40" s="40"/>
      <c r="I40" s="1"/>
      <c r="J40" s="40"/>
      <c r="K40" s="1"/>
      <c r="L40" s="1"/>
      <c r="M40" s="13"/>
      <c r="N40" s="2"/>
      <c r="O40" s="2"/>
      <c r="P40" s="2"/>
      <c r="Q40" s="2"/>
    </row>
    <row r="41">
      <c r="A41" s="10"/>
      <c r="B41" s="49" t="s">
        <v>54</v>
      </c>
      <c r="C41" s="1"/>
      <c r="D41" s="1"/>
      <c r="E41" s="50" t="s">
        <v>100</v>
      </c>
      <c r="F41" s="1"/>
      <c r="G41" s="1"/>
      <c r="H41" s="40"/>
      <c r="I41" s="1"/>
      <c r="J41" s="40"/>
      <c r="K41" s="1"/>
      <c r="L41" s="1"/>
      <c r="M41" s="13"/>
      <c r="N41" s="2"/>
      <c r="O41" s="2"/>
      <c r="P41" s="2"/>
      <c r="Q41" s="2"/>
    </row>
    <row r="42" thickBot="1">
      <c r="A42" s="10"/>
      <c r="B42" s="51" t="s">
        <v>56</v>
      </c>
      <c r="C42" s="52"/>
      <c r="D42" s="52"/>
      <c r="E42" s="53" t="s">
        <v>57</v>
      </c>
      <c r="F42" s="52"/>
      <c r="G42" s="52"/>
      <c r="H42" s="54"/>
      <c r="I42" s="52"/>
      <c r="J42" s="54"/>
      <c r="K42" s="52"/>
      <c r="L42" s="52"/>
      <c r="M42" s="13"/>
      <c r="N42" s="2"/>
      <c r="O42" s="2"/>
      <c r="P42" s="2"/>
      <c r="Q42" s="2"/>
    </row>
    <row r="43" thickTop="1">
      <c r="A43" s="10"/>
      <c r="B43" s="41">
        <v>4</v>
      </c>
      <c r="C43" s="42" t="s">
        <v>94</v>
      </c>
      <c r="D43" s="42" t="s">
        <v>107</v>
      </c>
      <c r="E43" s="42" t="s">
        <v>96</v>
      </c>
      <c r="F43" s="42" t="s">
        <v>7</v>
      </c>
      <c r="G43" s="43" t="s">
        <v>97</v>
      </c>
      <c r="H43" s="55">
        <v>8.9760000000000009</v>
      </c>
      <c r="I43" s="56">
        <v>0</v>
      </c>
      <c r="J43" s="57">
        <f>ROUND(H43*I43,2)</f>
        <v>0</v>
      </c>
      <c r="K43" s="58">
        <v>0.20999999999999999</v>
      </c>
      <c r="L43" s="59">
        <f>ROUND(J43*1.21,2)</f>
        <v>0</v>
      </c>
      <c r="M43" s="13"/>
      <c r="N43" s="2"/>
      <c r="O43" s="2"/>
      <c r="P43" s="2"/>
      <c r="Q43" s="33">
        <f>IF(ISNUMBER(K43),IF(H43&gt;0,IF(I43&gt;0,J43,0),0),0)</f>
        <v>0</v>
      </c>
      <c r="R43" s="9">
        <f>IF(ISNUMBER(K43)=FALSE,J43,0)</f>
        <v>0</v>
      </c>
    </row>
    <row r="44">
      <c r="A44" s="10"/>
      <c r="B44" s="49" t="s">
        <v>50</v>
      </c>
      <c r="C44" s="1"/>
      <c r="D44" s="1"/>
      <c r="E44" s="50" t="s">
        <v>108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>
      <c r="A45" s="10"/>
      <c r="B45" s="49" t="s">
        <v>52</v>
      </c>
      <c r="C45" s="1"/>
      <c r="D45" s="1"/>
      <c r="E45" s="50" t="s">
        <v>109</v>
      </c>
      <c r="F45" s="1"/>
      <c r="G45" s="1"/>
      <c r="H45" s="40"/>
      <c r="I45" s="1"/>
      <c r="J45" s="40"/>
      <c r="K45" s="1"/>
      <c r="L45" s="1"/>
      <c r="M45" s="13"/>
      <c r="N45" s="2"/>
      <c r="O45" s="2"/>
      <c r="P45" s="2"/>
      <c r="Q45" s="2"/>
    </row>
    <row r="46">
      <c r="A46" s="10"/>
      <c r="B46" s="49" t="s">
        <v>54</v>
      </c>
      <c r="C46" s="1"/>
      <c r="D46" s="1"/>
      <c r="E46" s="50" t="s">
        <v>100</v>
      </c>
      <c r="F46" s="1"/>
      <c r="G46" s="1"/>
      <c r="H46" s="40"/>
      <c r="I46" s="1"/>
      <c r="J46" s="40"/>
      <c r="K46" s="1"/>
      <c r="L46" s="1"/>
      <c r="M46" s="13"/>
      <c r="N46" s="2"/>
      <c r="O46" s="2"/>
      <c r="P46" s="2"/>
      <c r="Q46" s="2"/>
    </row>
    <row r="47" thickBot="1">
      <c r="A47" s="10"/>
      <c r="B47" s="51" t="s">
        <v>56</v>
      </c>
      <c r="C47" s="52"/>
      <c r="D47" s="52"/>
      <c r="E47" s="53" t="s">
        <v>57</v>
      </c>
      <c r="F47" s="52"/>
      <c r="G47" s="52"/>
      <c r="H47" s="54"/>
      <c r="I47" s="52"/>
      <c r="J47" s="54"/>
      <c r="K47" s="52"/>
      <c r="L47" s="52"/>
      <c r="M47" s="13"/>
      <c r="N47" s="2"/>
      <c r="O47" s="2"/>
      <c r="P47" s="2"/>
      <c r="Q47" s="2"/>
    </row>
    <row r="48" thickTop="1">
      <c r="A48" s="10"/>
      <c r="B48" s="41">
        <v>5</v>
      </c>
      <c r="C48" s="42" t="s">
        <v>94</v>
      </c>
      <c r="D48" s="42" t="s">
        <v>110</v>
      </c>
      <c r="E48" s="42" t="s">
        <v>96</v>
      </c>
      <c r="F48" s="42" t="s">
        <v>7</v>
      </c>
      <c r="G48" s="43" t="s">
        <v>97</v>
      </c>
      <c r="H48" s="55">
        <v>0.13800000000000001</v>
      </c>
      <c r="I48" s="56">
        <v>0</v>
      </c>
      <c r="J48" s="57">
        <f>ROUND(H48*I48,2)</f>
        <v>0</v>
      </c>
      <c r="K48" s="58">
        <v>0.20999999999999999</v>
      </c>
      <c r="L48" s="59">
        <f>ROUND(J48*1.21,2)</f>
        <v>0</v>
      </c>
      <c r="M48" s="13"/>
      <c r="N48" s="2"/>
      <c r="O48" s="2"/>
      <c r="P48" s="2"/>
      <c r="Q48" s="33">
        <f>IF(ISNUMBER(K48),IF(H48&gt;0,IF(I48&gt;0,J48,0),0),0)</f>
        <v>0</v>
      </c>
      <c r="R48" s="9">
        <f>IF(ISNUMBER(K48)=FALSE,J48,0)</f>
        <v>0</v>
      </c>
    </row>
    <row r="49">
      <c r="A49" s="10"/>
      <c r="B49" s="49" t="s">
        <v>50</v>
      </c>
      <c r="C49" s="1"/>
      <c r="D49" s="1"/>
      <c r="E49" s="50" t="s">
        <v>111</v>
      </c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>
      <c r="A50" s="10"/>
      <c r="B50" s="49" t="s">
        <v>52</v>
      </c>
      <c r="C50" s="1"/>
      <c r="D50" s="1"/>
      <c r="E50" s="50" t="s">
        <v>112</v>
      </c>
      <c r="F50" s="1"/>
      <c r="G50" s="1"/>
      <c r="H50" s="40"/>
      <c r="I50" s="1"/>
      <c r="J50" s="40"/>
      <c r="K50" s="1"/>
      <c r="L50" s="1"/>
      <c r="M50" s="13"/>
      <c r="N50" s="2"/>
      <c r="O50" s="2"/>
      <c r="P50" s="2"/>
      <c r="Q50" s="2"/>
    </row>
    <row r="51">
      <c r="A51" s="10"/>
      <c r="B51" s="49" t="s">
        <v>54</v>
      </c>
      <c r="C51" s="1"/>
      <c r="D51" s="1"/>
      <c r="E51" s="50" t="s">
        <v>100</v>
      </c>
      <c r="F51" s="1"/>
      <c r="G51" s="1"/>
      <c r="H51" s="40"/>
      <c r="I51" s="1"/>
      <c r="J51" s="40"/>
      <c r="K51" s="1"/>
      <c r="L51" s="1"/>
      <c r="M51" s="13"/>
      <c r="N51" s="2"/>
      <c r="O51" s="2"/>
      <c r="P51" s="2"/>
      <c r="Q51" s="2"/>
    </row>
    <row r="52" thickBot="1">
      <c r="A52" s="10"/>
      <c r="B52" s="51" t="s">
        <v>56</v>
      </c>
      <c r="C52" s="52"/>
      <c r="D52" s="52"/>
      <c r="E52" s="53" t="s">
        <v>57</v>
      </c>
      <c r="F52" s="52"/>
      <c r="G52" s="52"/>
      <c r="H52" s="54"/>
      <c r="I52" s="52"/>
      <c r="J52" s="54"/>
      <c r="K52" s="52"/>
      <c r="L52" s="52"/>
      <c r="M52" s="13"/>
      <c r="N52" s="2"/>
      <c r="O52" s="2"/>
      <c r="P52" s="2"/>
      <c r="Q52" s="2"/>
    </row>
    <row r="53" thickTop="1" thickBot="1" ht="25" customHeight="1">
      <c r="A53" s="10"/>
      <c r="B53" s="1"/>
      <c r="C53" s="60">
        <v>0</v>
      </c>
      <c r="D53" s="1"/>
      <c r="E53" s="60" t="s">
        <v>37</v>
      </c>
      <c r="F53" s="1"/>
      <c r="G53" s="61" t="s">
        <v>85</v>
      </c>
      <c r="H53" s="62">
        <f>J28+J33+J38+J43+J48</f>
        <v>0</v>
      </c>
      <c r="I53" s="61" t="s">
        <v>86</v>
      </c>
      <c r="J53" s="63">
        <f>(L53-H53)</f>
        <v>0</v>
      </c>
      <c r="K53" s="61" t="s">
        <v>87</v>
      </c>
      <c r="L53" s="64">
        <f>ROUND((J28+J33+J38+J43+J48)*1.21,2)</f>
        <v>0</v>
      </c>
      <c r="M53" s="13"/>
      <c r="N53" s="2"/>
      <c r="O53" s="2"/>
      <c r="P53" s="2"/>
      <c r="Q53" s="33">
        <f>0+Q28+Q33+Q38+Q43+Q48</f>
        <v>0</v>
      </c>
      <c r="R53" s="9">
        <f>0+R28+R33+R38+R43+R48</f>
        <v>0</v>
      </c>
      <c r="S53" s="65">
        <f>Q53*(1+J53)+R53</f>
        <v>0</v>
      </c>
    </row>
    <row r="54" thickTop="1" thickBot="1" ht="25" customHeight="1">
      <c r="A54" s="10"/>
      <c r="B54" s="66"/>
      <c r="C54" s="66"/>
      <c r="D54" s="66"/>
      <c r="E54" s="66"/>
      <c r="F54" s="66"/>
      <c r="G54" s="67" t="s">
        <v>88</v>
      </c>
      <c r="H54" s="68">
        <f>0+J28+J33+J38+J43+J48</f>
        <v>0</v>
      </c>
      <c r="I54" s="67" t="s">
        <v>89</v>
      </c>
      <c r="J54" s="69">
        <f>0+J53</f>
        <v>0</v>
      </c>
      <c r="K54" s="67" t="s">
        <v>90</v>
      </c>
      <c r="L54" s="70">
        <f>0+L53</f>
        <v>0</v>
      </c>
      <c r="M54" s="13"/>
      <c r="N54" s="2"/>
      <c r="O54" s="2"/>
      <c r="P54" s="2"/>
      <c r="Q54" s="2"/>
    </row>
    <row r="55" ht="40" customHeight="1">
      <c r="A55" s="10"/>
      <c r="B55" s="74" t="s">
        <v>113</v>
      </c>
      <c r="C55" s="1"/>
      <c r="D55" s="1"/>
      <c r="E55" s="1"/>
      <c r="F55" s="1"/>
      <c r="G55" s="1"/>
      <c r="H55" s="40"/>
      <c r="I55" s="1"/>
      <c r="J55" s="40"/>
      <c r="K55" s="1"/>
      <c r="L55" s="1"/>
      <c r="M55" s="13"/>
      <c r="N55" s="2"/>
      <c r="O55" s="2"/>
      <c r="P55" s="2"/>
      <c r="Q55" s="2"/>
    </row>
    <row r="56">
      <c r="A56" s="10"/>
      <c r="B56" s="41">
        <v>6</v>
      </c>
      <c r="C56" s="42" t="s">
        <v>114</v>
      </c>
      <c r="D56" s="42" t="s">
        <v>7</v>
      </c>
      <c r="E56" s="42" t="s">
        <v>115</v>
      </c>
      <c r="F56" s="42" t="s">
        <v>7</v>
      </c>
      <c r="G56" s="43" t="s">
        <v>116</v>
      </c>
      <c r="H56" s="44">
        <v>21</v>
      </c>
      <c r="I56" s="45">
        <v>0</v>
      </c>
      <c r="J56" s="46">
        <f>ROUND(H56*I56,2)</f>
        <v>0</v>
      </c>
      <c r="K56" s="47">
        <v>0.20999999999999999</v>
      </c>
      <c r="L56" s="48">
        <f>ROUND(J56*1.21,2)</f>
        <v>0</v>
      </c>
      <c r="M56" s="13"/>
      <c r="N56" s="2"/>
      <c r="O56" s="2"/>
      <c r="P56" s="2"/>
      <c r="Q56" s="33">
        <f>IF(ISNUMBER(K56),IF(H56&gt;0,IF(I56&gt;0,J56,0),0),0)</f>
        <v>0</v>
      </c>
      <c r="R56" s="9">
        <f>IF(ISNUMBER(K56)=FALSE,J56,0)</f>
        <v>0</v>
      </c>
    </row>
    <row r="57">
      <c r="A57" s="10"/>
      <c r="B57" s="49" t="s">
        <v>50</v>
      </c>
      <c r="C57" s="1"/>
      <c r="D57" s="1"/>
      <c r="E57" s="50" t="s">
        <v>117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>
      <c r="A58" s="10"/>
      <c r="B58" s="49" t="s">
        <v>52</v>
      </c>
      <c r="C58" s="1"/>
      <c r="D58" s="1"/>
      <c r="E58" s="50" t="s">
        <v>118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>
      <c r="A59" s="10"/>
      <c r="B59" s="49" t="s">
        <v>54</v>
      </c>
      <c r="C59" s="1"/>
      <c r="D59" s="1"/>
      <c r="E59" s="50" t="s">
        <v>119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 thickBot="1">
      <c r="A60" s="10"/>
      <c r="B60" s="51" t="s">
        <v>56</v>
      </c>
      <c r="C60" s="52"/>
      <c r="D60" s="52"/>
      <c r="E60" s="53" t="s">
        <v>57</v>
      </c>
      <c r="F60" s="52"/>
      <c r="G60" s="52"/>
      <c r="H60" s="54"/>
      <c r="I60" s="52"/>
      <c r="J60" s="54"/>
      <c r="K60" s="52"/>
      <c r="L60" s="52"/>
      <c r="M60" s="13"/>
      <c r="N60" s="2"/>
      <c r="O60" s="2"/>
      <c r="P60" s="2"/>
      <c r="Q60" s="2"/>
    </row>
    <row r="61" thickTop="1">
      <c r="A61" s="10"/>
      <c r="B61" s="41">
        <v>7</v>
      </c>
      <c r="C61" s="42" t="s">
        <v>120</v>
      </c>
      <c r="D61" s="42"/>
      <c r="E61" s="42" t="s">
        <v>121</v>
      </c>
      <c r="F61" s="42" t="s">
        <v>7</v>
      </c>
      <c r="G61" s="43" t="s">
        <v>78</v>
      </c>
      <c r="H61" s="55">
        <v>9</v>
      </c>
      <c r="I61" s="56">
        <v>0</v>
      </c>
      <c r="J61" s="57">
        <f>ROUND(H61*I61,2)</f>
        <v>0</v>
      </c>
      <c r="K61" s="58">
        <v>0.20999999999999999</v>
      </c>
      <c r="L61" s="59">
        <f>ROUND(J61*1.21,2)</f>
        <v>0</v>
      </c>
      <c r="M61" s="13"/>
      <c r="N61" s="2"/>
      <c r="O61" s="2"/>
      <c r="P61" s="2"/>
      <c r="Q61" s="33">
        <f>IF(ISNUMBER(K61),IF(H61&gt;0,IF(I61&gt;0,J61,0),0),0)</f>
        <v>0</v>
      </c>
      <c r="R61" s="9">
        <f>IF(ISNUMBER(K61)=FALSE,J61,0)</f>
        <v>0</v>
      </c>
    </row>
    <row r="62">
      <c r="A62" s="10"/>
      <c r="B62" s="49" t="s">
        <v>50</v>
      </c>
      <c r="C62" s="1"/>
      <c r="D62" s="1"/>
      <c r="E62" s="50" t="s">
        <v>122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>
      <c r="A63" s="10"/>
      <c r="B63" s="49" t="s">
        <v>52</v>
      </c>
      <c r="C63" s="1"/>
      <c r="D63" s="1"/>
      <c r="E63" s="50" t="s">
        <v>123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>
      <c r="A64" s="10"/>
      <c r="B64" s="49" t="s">
        <v>54</v>
      </c>
      <c r="C64" s="1"/>
      <c r="D64" s="1"/>
      <c r="E64" s="50" t="s">
        <v>124</v>
      </c>
      <c r="F64" s="1"/>
      <c r="G64" s="1"/>
      <c r="H64" s="40"/>
      <c r="I64" s="1"/>
      <c r="J64" s="40"/>
      <c r="K64" s="1"/>
      <c r="L64" s="1"/>
      <c r="M64" s="13"/>
      <c r="N64" s="2"/>
      <c r="O64" s="2"/>
      <c r="P64" s="2"/>
      <c r="Q64" s="2"/>
    </row>
    <row r="65" thickBot="1">
      <c r="A65" s="10"/>
      <c r="B65" s="51" t="s">
        <v>56</v>
      </c>
      <c r="C65" s="52"/>
      <c r="D65" s="52"/>
      <c r="E65" s="53" t="s">
        <v>57</v>
      </c>
      <c r="F65" s="52"/>
      <c r="G65" s="52"/>
      <c r="H65" s="54"/>
      <c r="I65" s="52"/>
      <c r="J65" s="54"/>
      <c r="K65" s="52"/>
      <c r="L65" s="52"/>
      <c r="M65" s="13"/>
      <c r="N65" s="2"/>
      <c r="O65" s="2"/>
      <c r="P65" s="2"/>
      <c r="Q65" s="2"/>
    </row>
    <row r="66" thickTop="1">
      <c r="A66" s="10"/>
      <c r="B66" s="41">
        <v>8</v>
      </c>
      <c r="C66" s="42" t="s">
        <v>125</v>
      </c>
      <c r="D66" s="42" t="s">
        <v>7</v>
      </c>
      <c r="E66" s="42" t="s">
        <v>126</v>
      </c>
      <c r="F66" s="42" t="s">
        <v>7</v>
      </c>
      <c r="G66" s="43" t="s">
        <v>78</v>
      </c>
      <c r="H66" s="55">
        <v>7</v>
      </c>
      <c r="I66" s="56">
        <v>0</v>
      </c>
      <c r="J66" s="57">
        <f>ROUND(H66*I66,2)</f>
        <v>0</v>
      </c>
      <c r="K66" s="58">
        <v>0.20999999999999999</v>
      </c>
      <c r="L66" s="59">
        <f>ROUND(J66*1.21,2)</f>
        <v>0</v>
      </c>
      <c r="M66" s="13"/>
      <c r="N66" s="2"/>
      <c r="O66" s="2"/>
      <c r="P66" s="2"/>
      <c r="Q66" s="33">
        <f>IF(ISNUMBER(K66),IF(H66&gt;0,IF(I66&gt;0,J66,0),0),0)</f>
        <v>0</v>
      </c>
      <c r="R66" s="9">
        <f>IF(ISNUMBER(K66)=FALSE,J66,0)</f>
        <v>0</v>
      </c>
    </row>
    <row r="67">
      <c r="A67" s="10"/>
      <c r="B67" s="49" t="s">
        <v>50</v>
      </c>
      <c r="C67" s="1"/>
      <c r="D67" s="1"/>
      <c r="E67" s="50" t="s">
        <v>122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>
      <c r="A68" s="10"/>
      <c r="B68" s="49" t="s">
        <v>52</v>
      </c>
      <c r="C68" s="1"/>
      <c r="D68" s="1"/>
      <c r="E68" s="50" t="s">
        <v>127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>
      <c r="A69" s="10"/>
      <c r="B69" s="49" t="s">
        <v>54</v>
      </c>
      <c r="C69" s="1"/>
      <c r="D69" s="1"/>
      <c r="E69" s="50" t="s">
        <v>128</v>
      </c>
      <c r="F69" s="1"/>
      <c r="G69" s="1"/>
      <c r="H69" s="40"/>
      <c r="I69" s="1"/>
      <c r="J69" s="40"/>
      <c r="K69" s="1"/>
      <c r="L69" s="1"/>
      <c r="M69" s="13"/>
      <c r="N69" s="2"/>
      <c r="O69" s="2"/>
      <c r="P69" s="2"/>
      <c r="Q69" s="2"/>
    </row>
    <row r="70" thickBot="1">
      <c r="A70" s="10"/>
      <c r="B70" s="51" t="s">
        <v>56</v>
      </c>
      <c r="C70" s="52"/>
      <c r="D70" s="52"/>
      <c r="E70" s="53" t="s">
        <v>57</v>
      </c>
      <c r="F70" s="52"/>
      <c r="G70" s="52"/>
      <c r="H70" s="54"/>
      <c r="I70" s="52"/>
      <c r="J70" s="54"/>
      <c r="K70" s="52"/>
      <c r="L70" s="52"/>
      <c r="M70" s="13"/>
      <c r="N70" s="2"/>
      <c r="O70" s="2"/>
      <c r="P70" s="2"/>
      <c r="Q70" s="2"/>
    </row>
    <row r="71" thickTop="1">
      <c r="A71" s="10"/>
      <c r="B71" s="41">
        <v>9</v>
      </c>
      <c r="C71" s="42" t="s">
        <v>129</v>
      </c>
      <c r="D71" s="42" t="s">
        <v>7</v>
      </c>
      <c r="E71" s="42" t="s">
        <v>130</v>
      </c>
      <c r="F71" s="42" t="s">
        <v>7</v>
      </c>
      <c r="G71" s="43" t="s">
        <v>78</v>
      </c>
      <c r="H71" s="55">
        <v>5</v>
      </c>
      <c r="I71" s="56">
        <v>0</v>
      </c>
      <c r="J71" s="57">
        <f>ROUND(H71*I71,2)</f>
        <v>0</v>
      </c>
      <c r="K71" s="58">
        <v>0.20999999999999999</v>
      </c>
      <c r="L71" s="59">
        <f>ROUND(J71*1.21,2)</f>
        <v>0</v>
      </c>
      <c r="M71" s="13"/>
      <c r="N71" s="2"/>
      <c r="O71" s="2"/>
      <c r="P71" s="2"/>
      <c r="Q71" s="33">
        <f>IF(ISNUMBER(K71),IF(H71&gt;0,IF(I71&gt;0,J71,0),0),0)</f>
        <v>0</v>
      </c>
      <c r="R71" s="9">
        <f>IF(ISNUMBER(K71)=FALSE,J71,0)</f>
        <v>0</v>
      </c>
    </row>
    <row r="72">
      <c r="A72" s="10"/>
      <c r="B72" s="49" t="s">
        <v>50</v>
      </c>
      <c r="C72" s="1"/>
      <c r="D72" s="1"/>
      <c r="E72" s="50" t="s">
        <v>122</v>
      </c>
      <c r="F72" s="1"/>
      <c r="G72" s="1"/>
      <c r="H72" s="40"/>
      <c r="I72" s="1"/>
      <c r="J72" s="40"/>
      <c r="K72" s="1"/>
      <c r="L72" s="1"/>
      <c r="M72" s="13"/>
      <c r="N72" s="2"/>
      <c r="O72" s="2"/>
      <c r="P72" s="2"/>
      <c r="Q72" s="2"/>
    </row>
    <row r="73">
      <c r="A73" s="10"/>
      <c r="B73" s="49" t="s">
        <v>52</v>
      </c>
      <c r="C73" s="1"/>
      <c r="D73" s="1"/>
      <c r="E73" s="50" t="s">
        <v>131</v>
      </c>
      <c r="F73" s="1"/>
      <c r="G73" s="1"/>
      <c r="H73" s="40"/>
      <c r="I73" s="1"/>
      <c r="J73" s="40"/>
      <c r="K73" s="1"/>
      <c r="L73" s="1"/>
      <c r="M73" s="13"/>
      <c r="N73" s="2"/>
      <c r="O73" s="2"/>
      <c r="P73" s="2"/>
      <c r="Q73" s="2"/>
    </row>
    <row r="74">
      <c r="A74" s="10"/>
      <c r="B74" s="49" t="s">
        <v>54</v>
      </c>
      <c r="C74" s="1"/>
      <c r="D74" s="1"/>
      <c r="E74" s="50" t="s">
        <v>128</v>
      </c>
      <c r="F74" s="1"/>
      <c r="G74" s="1"/>
      <c r="H74" s="40"/>
      <c r="I74" s="1"/>
      <c r="J74" s="40"/>
      <c r="K74" s="1"/>
      <c r="L74" s="1"/>
      <c r="M74" s="13"/>
      <c r="N74" s="2"/>
      <c r="O74" s="2"/>
      <c r="P74" s="2"/>
      <c r="Q74" s="2"/>
    </row>
    <row r="75" thickBot="1">
      <c r="A75" s="10"/>
      <c r="B75" s="51" t="s">
        <v>56</v>
      </c>
      <c r="C75" s="52"/>
      <c r="D75" s="52"/>
      <c r="E75" s="53" t="s">
        <v>57</v>
      </c>
      <c r="F75" s="52"/>
      <c r="G75" s="52"/>
      <c r="H75" s="54"/>
      <c r="I75" s="52"/>
      <c r="J75" s="54"/>
      <c r="K75" s="52"/>
      <c r="L75" s="52"/>
      <c r="M75" s="13"/>
      <c r="N75" s="2"/>
      <c r="O75" s="2"/>
      <c r="P75" s="2"/>
      <c r="Q75" s="2"/>
    </row>
    <row r="76" thickTop="1">
      <c r="A76" s="10"/>
      <c r="B76" s="41">
        <v>10</v>
      </c>
      <c r="C76" s="42" t="s">
        <v>132</v>
      </c>
      <c r="D76" s="42"/>
      <c r="E76" s="42" t="s">
        <v>133</v>
      </c>
      <c r="F76" s="42" t="s">
        <v>7</v>
      </c>
      <c r="G76" s="43" t="s">
        <v>78</v>
      </c>
      <c r="H76" s="55">
        <v>14</v>
      </c>
      <c r="I76" s="56">
        <v>0</v>
      </c>
      <c r="J76" s="57">
        <f>ROUND(H76*I76,2)</f>
        <v>0</v>
      </c>
      <c r="K76" s="58">
        <v>0.20999999999999999</v>
      </c>
      <c r="L76" s="59">
        <f>ROUND(J76*1.21,2)</f>
        <v>0</v>
      </c>
      <c r="M76" s="13"/>
      <c r="N76" s="2"/>
      <c r="O76" s="2"/>
      <c r="P76" s="2"/>
      <c r="Q76" s="33">
        <f>IF(ISNUMBER(K76),IF(H76&gt;0,IF(I76&gt;0,J76,0),0),0)</f>
        <v>0</v>
      </c>
      <c r="R76" s="9">
        <f>IF(ISNUMBER(K76)=FALSE,J76,0)</f>
        <v>0</v>
      </c>
    </row>
    <row r="77">
      <c r="A77" s="10"/>
      <c r="B77" s="49" t="s">
        <v>50</v>
      </c>
      <c r="C77" s="1"/>
      <c r="D77" s="1"/>
      <c r="E77" s="50" t="s">
        <v>122</v>
      </c>
      <c r="F77" s="1"/>
      <c r="G77" s="1"/>
      <c r="H77" s="40"/>
      <c r="I77" s="1"/>
      <c r="J77" s="40"/>
      <c r="K77" s="1"/>
      <c r="L77" s="1"/>
      <c r="M77" s="13"/>
      <c r="N77" s="2"/>
      <c r="O77" s="2"/>
      <c r="P77" s="2"/>
      <c r="Q77" s="2"/>
    </row>
    <row r="78">
      <c r="A78" s="10"/>
      <c r="B78" s="49" t="s">
        <v>52</v>
      </c>
      <c r="C78" s="1"/>
      <c r="D78" s="1"/>
      <c r="E78" s="50" t="s">
        <v>134</v>
      </c>
      <c r="F78" s="1"/>
      <c r="G78" s="1"/>
      <c r="H78" s="40"/>
      <c r="I78" s="1"/>
      <c r="J78" s="40"/>
      <c r="K78" s="1"/>
      <c r="L78" s="1"/>
      <c r="M78" s="13"/>
      <c r="N78" s="2"/>
      <c r="O78" s="2"/>
      <c r="P78" s="2"/>
      <c r="Q78" s="2"/>
    </row>
    <row r="79">
      <c r="A79" s="10"/>
      <c r="B79" s="49" t="s">
        <v>54</v>
      </c>
      <c r="C79" s="1"/>
      <c r="D79" s="1"/>
      <c r="E79" s="50" t="s">
        <v>124</v>
      </c>
      <c r="F79" s="1"/>
      <c r="G79" s="1"/>
      <c r="H79" s="40"/>
      <c r="I79" s="1"/>
      <c r="J79" s="40"/>
      <c r="K79" s="1"/>
      <c r="L79" s="1"/>
      <c r="M79" s="13"/>
      <c r="N79" s="2"/>
      <c r="O79" s="2"/>
      <c r="P79" s="2"/>
      <c r="Q79" s="2"/>
    </row>
    <row r="80" thickBot="1">
      <c r="A80" s="10"/>
      <c r="B80" s="51" t="s">
        <v>56</v>
      </c>
      <c r="C80" s="52"/>
      <c r="D80" s="52"/>
      <c r="E80" s="53" t="s">
        <v>57</v>
      </c>
      <c r="F80" s="52"/>
      <c r="G80" s="52"/>
      <c r="H80" s="54"/>
      <c r="I80" s="52"/>
      <c r="J80" s="54"/>
      <c r="K80" s="52"/>
      <c r="L80" s="52"/>
      <c r="M80" s="13"/>
      <c r="N80" s="2"/>
      <c r="O80" s="2"/>
      <c r="P80" s="2"/>
      <c r="Q80" s="2"/>
    </row>
    <row r="81" thickTop="1">
      <c r="A81" s="10"/>
      <c r="B81" s="41">
        <v>11</v>
      </c>
      <c r="C81" s="42" t="s">
        <v>135</v>
      </c>
      <c r="D81" s="42" t="s">
        <v>7</v>
      </c>
      <c r="E81" s="42" t="s">
        <v>136</v>
      </c>
      <c r="F81" s="42" t="s">
        <v>7</v>
      </c>
      <c r="G81" s="43" t="s">
        <v>137</v>
      </c>
      <c r="H81" s="55">
        <v>695.60000000000002</v>
      </c>
      <c r="I81" s="56">
        <v>0</v>
      </c>
      <c r="J81" s="57">
        <f>ROUND(H81*I81,2)</f>
        <v>0</v>
      </c>
      <c r="K81" s="58">
        <v>0.20999999999999999</v>
      </c>
      <c r="L81" s="59">
        <f>ROUND(J81*1.21,2)</f>
        <v>0</v>
      </c>
      <c r="M81" s="13"/>
      <c r="N81" s="2"/>
      <c r="O81" s="2"/>
      <c r="P81" s="2"/>
      <c r="Q81" s="33">
        <f>IF(ISNUMBER(K81),IF(H81&gt;0,IF(I81&gt;0,J81,0),0),0)</f>
        <v>0</v>
      </c>
      <c r="R81" s="9">
        <f>IF(ISNUMBER(K81)=FALSE,J81,0)</f>
        <v>0</v>
      </c>
    </row>
    <row r="82">
      <c r="A82" s="10"/>
      <c r="B82" s="49" t="s">
        <v>50</v>
      </c>
      <c r="C82" s="1"/>
      <c r="D82" s="1"/>
      <c r="E82" s="50" t="s">
        <v>138</v>
      </c>
      <c r="F82" s="1"/>
      <c r="G82" s="1"/>
      <c r="H82" s="40"/>
      <c r="I82" s="1"/>
      <c r="J82" s="40"/>
      <c r="K82" s="1"/>
      <c r="L82" s="1"/>
      <c r="M82" s="13"/>
      <c r="N82" s="2"/>
      <c r="O82" s="2"/>
      <c r="P82" s="2"/>
      <c r="Q82" s="2"/>
    </row>
    <row r="83">
      <c r="A83" s="10"/>
      <c r="B83" s="49" t="s">
        <v>52</v>
      </c>
      <c r="C83" s="1"/>
      <c r="D83" s="1"/>
      <c r="E83" s="50" t="s">
        <v>139</v>
      </c>
      <c r="F83" s="1"/>
      <c r="G83" s="1"/>
      <c r="H83" s="40"/>
      <c r="I83" s="1"/>
      <c r="J83" s="40"/>
      <c r="K83" s="1"/>
      <c r="L83" s="1"/>
      <c r="M83" s="13"/>
      <c r="N83" s="2"/>
      <c r="O83" s="2"/>
      <c r="P83" s="2"/>
      <c r="Q83" s="2"/>
    </row>
    <row r="84">
      <c r="A84" s="10"/>
      <c r="B84" s="49" t="s">
        <v>54</v>
      </c>
      <c r="C84" s="1"/>
      <c r="D84" s="1"/>
      <c r="E84" s="50" t="s">
        <v>140</v>
      </c>
      <c r="F84" s="1"/>
      <c r="G84" s="1"/>
      <c r="H84" s="40"/>
      <c r="I84" s="1"/>
      <c r="J84" s="40"/>
      <c r="K84" s="1"/>
      <c r="L84" s="1"/>
      <c r="M84" s="13"/>
      <c r="N84" s="2"/>
      <c r="O84" s="2"/>
      <c r="P84" s="2"/>
      <c r="Q84" s="2"/>
    </row>
    <row r="85" thickBot="1">
      <c r="A85" s="10"/>
      <c r="B85" s="51" t="s">
        <v>56</v>
      </c>
      <c r="C85" s="52"/>
      <c r="D85" s="52"/>
      <c r="E85" s="53" t="s">
        <v>57</v>
      </c>
      <c r="F85" s="52"/>
      <c r="G85" s="52"/>
      <c r="H85" s="54"/>
      <c r="I85" s="52"/>
      <c r="J85" s="54"/>
      <c r="K85" s="52"/>
      <c r="L85" s="52"/>
      <c r="M85" s="13"/>
      <c r="N85" s="2"/>
      <c r="O85" s="2"/>
      <c r="P85" s="2"/>
      <c r="Q85" s="2"/>
    </row>
    <row r="86" thickTop="1">
      <c r="A86" s="10"/>
      <c r="B86" s="41">
        <v>12</v>
      </c>
      <c r="C86" s="42" t="s">
        <v>141</v>
      </c>
      <c r="D86" s="42" t="s">
        <v>7</v>
      </c>
      <c r="E86" s="42" t="s">
        <v>142</v>
      </c>
      <c r="F86" s="42" t="s">
        <v>7</v>
      </c>
      <c r="G86" s="43" t="s">
        <v>137</v>
      </c>
      <c r="H86" s="55">
        <v>224.25</v>
      </c>
      <c r="I86" s="56">
        <v>0</v>
      </c>
      <c r="J86" s="57">
        <f>ROUND(H86*I86,2)</f>
        <v>0</v>
      </c>
      <c r="K86" s="58">
        <v>0.20999999999999999</v>
      </c>
      <c r="L86" s="59">
        <f>ROUND(J86*1.21,2)</f>
        <v>0</v>
      </c>
      <c r="M86" s="13"/>
      <c r="N86" s="2"/>
      <c r="O86" s="2"/>
      <c r="P86" s="2"/>
      <c r="Q86" s="33">
        <f>IF(ISNUMBER(K86),IF(H86&gt;0,IF(I86&gt;0,J86,0),0),0)</f>
        <v>0</v>
      </c>
      <c r="R86" s="9">
        <f>IF(ISNUMBER(K86)=FALSE,J86,0)</f>
        <v>0</v>
      </c>
    </row>
    <row r="87">
      <c r="A87" s="10"/>
      <c r="B87" s="49" t="s">
        <v>50</v>
      </c>
      <c r="C87" s="1"/>
      <c r="D87" s="1"/>
      <c r="E87" s="50" t="s">
        <v>143</v>
      </c>
      <c r="F87" s="1"/>
      <c r="G87" s="1"/>
      <c r="H87" s="40"/>
      <c r="I87" s="1"/>
      <c r="J87" s="40"/>
      <c r="K87" s="1"/>
      <c r="L87" s="1"/>
      <c r="M87" s="13"/>
      <c r="N87" s="2"/>
      <c r="O87" s="2"/>
      <c r="P87" s="2"/>
      <c r="Q87" s="2"/>
    </row>
    <row r="88">
      <c r="A88" s="10"/>
      <c r="B88" s="49" t="s">
        <v>52</v>
      </c>
      <c r="C88" s="1"/>
      <c r="D88" s="1"/>
      <c r="E88" s="50" t="s">
        <v>144</v>
      </c>
      <c r="F88" s="1"/>
      <c r="G88" s="1"/>
      <c r="H88" s="40"/>
      <c r="I88" s="1"/>
      <c r="J88" s="40"/>
      <c r="K88" s="1"/>
      <c r="L88" s="1"/>
      <c r="M88" s="13"/>
      <c r="N88" s="2"/>
      <c r="O88" s="2"/>
      <c r="P88" s="2"/>
      <c r="Q88" s="2"/>
    </row>
    <row r="89">
      <c r="A89" s="10"/>
      <c r="B89" s="49" t="s">
        <v>54</v>
      </c>
      <c r="C89" s="1"/>
      <c r="D89" s="1"/>
      <c r="E89" s="50" t="s">
        <v>140</v>
      </c>
      <c r="F89" s="1"/>
      <c r="G89" s="1"/>
      <c r="H89" s="40"/>
      <c r="I89" s="1"/>
      <c r="J89" s="40"/>
      <c r="K89" s="1"/>
      <c r="L89" s="1"/>
      <c r="M89" s="13"/>
      <c r="N89" s="2"/>
      <c r="O89" s="2"/>
      <c r="P89" s="2"/>
      <c r="Q89" s="2"/>
    </row>
    <row r="90" thickBot="1">
      <c r="A90" s="10"/>
      <c r="B90" s="51" t="s">
        <v>56</v>
      </c>
      <c r="C90" s="52"/>
      <c r="D90" s="52"/>
      <c r="E90" s="53" t="s">
        <v>57</v>
      </c>
      <c r="F90" s="52"/>
      <c r="G90" s="52"/>
      <c r="H90" s="54"/>
      <c r="I90" s="52"/>
      <c r="J90" s="54"/>
      <c r="K90" s="52"/>
      <c r="L90" s="52"/>
      <c r="M90" s="13"/>
      <c r="N90" s="2"/>
      <c r="O90" s="2"/>
      <c r="P90" s="2"/>
      <c r="Q90" s="2"/>
    </row>
    <row r="91" thickTop="1">
      <c r="A91" s="10"/>
      <c r="B91" s="41">
        <v>13</v>
      </c>
      <c r="C91" s="42" t="s">
        <v>145</v>
      </c>
      <c r="D91" s="42" t="s">
        <v>7</v>
      </c>
      <c r="E91" s="42" t="s">
        <v>146</v>
      </c>
      <c r="F91" s="42" t="s">
        <v>7</v>
      </c>
      <c r="G91" s="43" t="s">
        <v>137</v>
      </c>
      <c r="H91" s="55">
        <v>287.33999999999997</v>
      </c>
      <c r="I91" s="56">
        <v>0</v>
      </c>
      <c r="J91" s="57">
        <f>ROUND(H91*I91,2)</f>
        <v>0</v>
      </c>
      <c r="K91" s="58">
        <v>0.20999999999999999</v>
      </c>
      <c r="L91" s="59">
        <f>ROUND(J91*1.21,2)</f>
        <v>0</v>
      </c>
      <c r="M91" s="13"/>
      <c r="N91" s="2"/>
      <c r="O91" s="2"/>
      <c r="P91" s="2"/>
      <c r="Q91" s="33">
        <f>IF(ISNUMBER(K91),IF(H91&gt;0,IF(I91&gt;0,J91,0),0),0)</f>
        <v>0</v>
      </c>
      <c r="R91" s="9">
        <f>IF(ISNUMBER(K91)=FALSE,J91,0)</f>
        <v>0</v>
      </c>
    </row>
    <row r="92">
      <c r="A92" s="10"/>
      <c r="B92" s="49" t="s">
        <v>50</v>
      </c>
      <c r="C92" s="1"/>
      <c r="D92" s="1"/>
      <c r="E92" s="50" t="s">
        <v>147</v>
      </c>
      <c r="F92" s="1"/>
      <c r="G92" s="1"/>
      <c r="H92" s="40"/>
      <c r="I92" s="1"/>
      <c r="J92" s="40"/>
      <c r="K92" s="1"/>
      <c r="L92" s="1"/>
      <c r="M92" s="13"/>
      <c r="N92" s="2"/>
      <c r="O92" s="2"/>
      <c r="P92" s="2"/>
      <c r="Q92" s="2"/>
    </row>
    <row r="93">
      <c r="A93" s="10"/>
      <c r="B93" s="49" t="s">
        <v>52</v>
      </c>
      <c r="C93" s="1"/>
      <c r="D93" s="1"/>
      <c r="E93" s="50" t="s">
        <v>148</v>
      </c>
      <c r="F93" s="1"/>
      <c r="G93" s="1"/>
      <c r="H93" s="40"/>
      <c r="I93" s="1"/>
      <c r="J93" s="40"/>
      <c r="K93" s="1"/>
      <c r="L93" s="1"/>
      <c r="M93" s="13"/>
      <c r="N93" s="2"/>
      <c r="O93" s="2"/>
      <c r="P93" s="2"/>
      <c r="Q93" s="2"/>
    </row>
    <row r="94">
      <c r="A94" s="10"/>
      <c r="B94" s="49" t="s">
        <v>54</v>
      </c>
      <c r="C94" s="1"/>
      <c r="D94" s="1"/>
      <c r="E94" s="50" t="s">
        <v>149</v>
      </c>
      <c r="F94" s="1"/>
      <c r="G94" s="1"/>
      <c r="H94" s="40"/>
      <c r="I94" s="1"/>
      <c r="J94" s="40"/>
      <c r="K94" s="1"/>
      <c r="L94" s="1"/>
      <c r="M94" s="13"/>
      <c r="N94" s="2"/>
      <c r="O94" s="2"/>
      <c r="P94" s="2"/>
      <c r="Q94" s="2"/>
    </row>
    <row r="95" thickBot="1">
      <c r="A95" s="10"/>
      <c r="B95" s="51" t="s">
        <v>56</v>
      </c>
      <c r="C95" s="52"/>
      <c r="D95" s="52"/>
      <c r="E95" s="53" t="s">
        <v>57</v>
      </c>
      <c r="F95" s="52"/>
      <c r="G95" s="52"/>
      <c r="H95" s="54"/>
      <c r="I95" s="52"/>
      <c r="J95" s="54"/>
      <c r="K95" s="52"/>
      <c r="L95" s="52"/>
      <c r="M95" s="13"/>
      <c r="N95" s="2"/>
      <c r="O95" s="2"/>
      <c r="P95" s="2"/>
      <c r="Q95" s="2"/>
    </row>
    <row r="96" thickTop="1">
      <c r="A96" s="10"/>
      <c r="B96" s="41">
        <v>14</v>
      </c>
      <c r="C96" s="42" t="s">
        <v>150</v>
      </c>
      <c r="D96" s="42" t="s">
        <v>7</v>
      </c>
      <c r="E96" s="42" t="s">
        <v>151</v>
      </c>
      <c r="F96" s="42" t="s">
        <v>7</v>
      </c>
      <c r="G96" s="43" t="s">
        <v>137</v>
      </c>
      <c r="H96" s="55">
        <v>41.100000000000001</v>
      </c>
      <c r="I96" s="56">
        <v>0</v>
      </c>
      <c r="J96" s="57">
        <f>ROUND(H96*I96,2)</f>
        <v>0</v>
      </c>
      <c r="K96" s="58">
        <v>0.20999999999999999</v>
      </c>
      <c r="L96" s="59">
        <f>ROUND(J96*1.21,2)</f>
        <v>0</v>
      </c>
      <c r="M96" s="13"/>
      <c r="N96" s="2"/>
      <c r="O96" s="2"/>
      <c r="P96" s="2"/>
      <c r="Q96" s="33">
        <f>IF(ISNUMBER(K96),IF(H96&gt;0,IF(I96&gt;0,J96,0),0),0)</f>
        <v>0</v>
      </c>
      <c r="R96" s="9">
        <f>IF(ISNUMBER(K96)=FALSE,J96,0)</f>
        <v>0</v>
      </c>
    </row>
    <row r="97">
      <c r="A97" s="10"/>
      <c r="B97" s="49" t="s">
        <v>50</v>
      </c>
      <c r="C97" s="1"/>
      <c r="D97" s="1"/>
      <c r="E97" s="50" t="s">
        <v>152</v>
      </c>
      <c r="F97" s="1"/>
      <c r="G97" s="1"/>
      <c r="H97" s="40"/>
      <c r="I97" s="1"/>
      <c r="J97" s="40"/>
      <c r="K97" s="1"/>
      <c r="L97" s="1"/>
      <c r="M97" s="13"/>
      <c r="N97" s="2"/>
      <c r="O97" s="2"/>
      <c r="P97" s="2"/>
      <c r="Q97" s="2"/>
    </row>
    <row r="98">
      <c r="A98" s="10"/>
      <c r="B98" s="49" t="s">
        <v>52</v>
      </c>
      <c r="C98" s="1"/>
      <c r="D98" s="1"/>
      <c r="E98" s="50" t="s">
        <v>153</v>
      </c>
      <c r="F98" s="1"/>
      <c r="G98" s="1"/>
      <c r="H98" s="40"/>
      <c r="I98" s="1"/>
      <c r="J98" s="40"/>
      <c r="K98" s="1"/>
      <c r="L98" s="1"/>
      <c r="M98" s="13"/>
      <c r="N98" s="2"/>
      <c r="O98" s="2"/>
      <c r="P98" s="2"/>
      <c r="Q98" s="2"/>
    </row>
    <row r="99">
      <c r="A99" s="10"/>
      <c r="B99" s="49" t="s">
        <v>54</v>
      </c>
      <c r="C99" s="1"/>
      <c r="D99" s="1"/>
      <c r="E99" s="50" t="s">
        <v>154</v>
      </c>
      <c r="F99" s="1"/>
      <c r="G99" s="1"/>
      <c r="H99" s="40"/>
      <c r="I99" s="1"/>
      <c r="J99" s="40"/>
      <c r="K99" s="1"/>
      <c r="L99" s="1"/>
      <c r="M99" s="13"/>
      <c r="N99" s="2"/>
      <c r="O99" s="2"/>
      <c r="P99" s="2"/>
      <c r="Q99" s="2"/>
    </row>
    <row r="100" thickBot="1">
      <c r="A100" s="10"/>
      <c r="B100" s="51" t="s">
        <v>56</v>
      </c>
      <c r="C100" s="52"/>
      <c r="D100" s="52"/>
      <c r="E100" s="53" t="s">
        <v>57</v>
      </c>
      <c r="F100" s="52"/>
      <c r="G100" s="52"/>
      <c r="H100" s="54"/>
      <c r="I100" s="52"/>
      <c r="J100" s="54"/>
      <c r="K100" s="52"/>
      <c r="L100" s="52"/>
      <c r="M100" s="13"/>
      <c r="N100" s="2"/>
      <c r="O100" s="2"/>
      <c r="P100" s="2"/>
      <c r="Q100" s="2"/>
    </row>
    <row r="101" thickTop="1">
      <c r="A101" s="10"/>
      <c r="B101" s="41">
        <v>15</v>
      </c>
      <c r="C101" s="42" t="s">
        <v>155</v>
      </c>
      <c r="D101" s="42" t="s">
        <v>95</v>
      </c>
      <c r="E101" s="42" t="s">
        <v>156</v>
      </c>
      <c r="F101" s="42" t="s">
        <v>7</v>
      </c>
      <c r="G101" s="43" t="s">
        <v>137</v>
      </c>
      <c r="H101" s="55">
        <v>41.100000000000001</v>
      </c>
      <c r="I101" s="56">
        <v>0</v>
      </c>
      <c r="J101" s="57">
        <f>ROUND(H101*I101,2)</f>
        <v>0</v>
      </c>
      <c r="K101" s="58">
        <v>0.20999999999999999</v>
      </c>
      <c r="L101" s="59">
        <f>ROUND(J101*1.21,2)</f>
        <v>0</v>
      </c>
      <c r="M101" s="13"/>
      <c r="N101" s="2"/>
      <c r="O101" s="2"/>
      <c r="P101" s="2"/>
      <c r="Q101" s="33">
        <f>IF(ISNUMBER(K101),IF(H101&gt;0,IF(I101&gt;0,J101,0),0),0)</f>
        <v>0</v>
      </c>
      <c r="R101" s="9">
        <f>IF(ISNUMBER(K101)=FALSE,J101,0)</f>
        <v>0</v>
      </c>
    </row>
    <row r="102">
      <c r="A102" s="10"/>
      <c r="B102" s="49" t="s">
        <v>50</v>
      </c>
      <c r="C102" s="1"/>
      <c r="D102" s="1"/>
      <c r="E102" s="50" t="s">
        <v>157</v>
      </c>
      <c r="F102" s="1"/>
      <c r="G102" s="1"/>
      <c r="H102" s="40"/>
      <c r="I102" s="1"/>
      <c r="J102" s="40"/>
      <c r="K102" s="1"/>
      <c r="L102" s="1"/>
      <c r="M102" s="13"/>
      <c r="N102" s="2"/>
      <c r="O102" s="2"/>
      <c r="P102" s="2"/>
      <c r="Q102" s="2"/>
    </row>
    <row r="103">
      <c r="A103" s="10"/>
      <c r="B103" s="49" t="s">
        <v>52</v>
      </c>
      <c r="C103" s="1"/>
      <c r="D103" s="1"/>
      <c r="E103" s="50" t="s">
        <v>158</v>
      </c>
      <c r="F103" s="1"/>
      <c r="G103" s="1"/>
      <c r="H103" s="40"/>
      <c r="I103" s="1"/>
      <c r="J103" s="40"/>
      <c r="K103" s="1"/>
      <c r="L103" s="1"/>
      <c r="M103" s="13"/>
      <c r="N103" s="2"/>
      <c r="O103" s="2"/>
      <c r="P103" s="2"/>
      <c r="Q103" s="2"/>
    </row>
    <row r="104">
      <c r="A104" s="10"/>
      <c r="B104" s="49" t="s">
        <v>54</v>
      </c>
      <c r="C104" s="1"/>
      <c r="D104" s="1"/>
      <c r="E104" s="50" t="s">
        <v>159</v>
      </c>
      <c r="F104" s="1"/>
      <c r="G104" s="1"/>
      <c r="H104" s="40"/>
      <c r="I104" s="1"/>
      <c r="J104" s="40"/>
      <c r="K104" s="1"/>
      <c r="L104" s="1"/>
      <c r="M104" s="13"/>
      <c r="N104" s="2"/>
      <c r="O104" s="2"/>
      <c r="P104" s="2"/>
      <c r="Q104" s="2"/>
    </row>
    <row r="105" thickBot="1">
      <c r="A105" s="10"/>
      <c r="B105" s="51" t="s">
        <v>56</v>
      </c>
      <c r="C105" s="52"/>
      <c r="D105" s="52"/>
      <c r="E105" s="53" t="s">
        <v>57</v>
      </c>
      <c r="F105" s="52"/>
      <c r="G105" s="52"/>
      <c r="H105" s="54"/>
      <c r="I105" s="52"/>
      <c r="J105" s="54"/>
      <c r="K105" s="52"/>
      <c r="L105" s="52"/>
      <c r="M105" s="13"/>
      <c r="N105" s="2"/>
      <c r="O105" s="2"/>
      <c r="P105" s="2"/>
      <c r="Q105" s="2"/>
    </row>
    <row r="106" thickTop="1">
      <c r="A106" s="10"/>
      <c r="B106" s="41">
        <v>16</v>
      </c>
      <c r="C106" s="42" t="s">
        <v>155</v>
      </c>
      <c r="D106" s="42" t="s">
        <v>160</v>
      </c>
      <c r="E106" s="42" t="s">
        <v>156</v>
      </c>
      <c r="F106" s="42" t="s">
        <v>7</v>
      </c>
      <c r="G106" s="43" t="s">
        <v>137</v>
      </c>
      <c r="H106" s="55">
        <v>287.33999999999997</v>
      </c>
      <c r="I106" s="56">
        <v>0</v>
      </c>
      <c r="J106" s="57">
        <f>ROUND(H106*I106,2)</f>
        <v>0</v>
      </c>
      <c r="K106" s="58">
        <v>0.20999999999999999</v>
      </c>
      <c r="L106" s="59">
        <f>ROUND(J106*1.21,2)</f>
        <v>0</v>
      </c>
      <c r="M106" s="13"/>
      <c r="N106" s="2"/>
      <c r="O106" s="2"/>
      <c r="P106" s="2"/>
      <c r="Q106" s="33">
        <f>IF(ISNUMBER(K106),IF(H106&gt;0,IF(I106&gt;0,J106,0),0),0)</f>
        <v>0</v>
      </c>
      <c r="R106" s="9">
        <f>IF(ISNUMBER(K106)=FALSE,J106,0)</f>
        <v>0</v>
      </c>
    </row>
    <row r="107">
      <c r="A107" s="10"/>
      <c r="B107" s="49" t="s">
        <v>50</v>
      </c>
      <c r="C107" s="1"/>
      <c r="D107" s="1"/>
      <c r="E107" s="50" t="s">
        <v>161</v>
      </c>
      <c r="F107" s="1"/>
      <c r="G107" s="1"/>
      <c r="H107" s="40"/>
      <c r="I107" s="1"/>
      <c r="J107" s="40"/>
      <c r="K107" s="1"/>
      <c r="L107" s="1"/>
      <c r="M107" s="13"/>
      <c r="N107" s="2"/>
      <c r="O107" s="2"/>
      <c r="P107" s="2"/>
      <c r="Q107" s="2"/>
    </row>
    <row r="108">
      <c r="A108" s="10"/>
      <c r="B108" s="49" t="s">
        <v>52</v>
      </c>
      <c r="C108" s="1"/>
      <c r="D108" s="1"/>
      <c r="E108" s="50" t="s">
        <v>162</v>
      </c>
      <c r="F108" s="1"/>
      <c r="G108" s="1"/>
      <c r="H108" s="40"/>
      <c r="I108" s="1"/>
      <c r="J108" s="40"/>
      <c r="K108" s="1"/>
      <c r="L108" s="1"/>
      <c r="M108" s="13"/>
      <c r="N108" s="2"/>
      <c r="O108" s="2"/>
      <c r="P108" s="2"/>
      <c r="Q108" s="2"/>
    </row>
    <row r="109">
      <c r="A109" s="10"/>
      <c r="B109" s="49" t="s">
        <v>54</v>
      </c>
      <c r="C109" s="1"/>
      <c r="D109" s="1"/>
      <c r="E109" s="50" t="s">
        <v>159</v>
      </c>
      <c r="F109" s="1"/>
      <c r="G109" s="1"/>
      <c r="H109" s="40"/>
      <c r="I109" s="1"/>
      <c r="J109" s="40"/>
      <c r="K109" s="1"/>
      <c r="L109" s="1"/>
      <c r="M109" s="13"/>
      <c r="N109" s="2"/>
      <c r="O109" s="2"/>
      <c r="P109" s="2"/>
      <c r="Q109" s="2"/>
    </row>
    <row r="110" thickBot="1">
      <c r="A110" s="10"/>
      <c r="B110" s="51" t="s">
        <v>56</v>
      </c>
      <c r="C110" s="52"/>
      <c r="D110" s="52"/>
      <c r="E110" s="53" t="s">
        <v>57</v>
      </c>
      <c r="F110" s="52"/>
      <c r="G110" s="52"/>
      <c r="H110" s="54"/>
      <c r="I110" s="52"/>
      <c r="J110" s="54"/>
      <c r="K110" s="52"/>
      <c r="L110" s="52"/>
      <c r="M110" s="13"/>
      <c r="N110" s="2"/>
      <c r="O110" s="2"/>
      <c r="P110" s="2"/>
      <c r="Q110" s="2"/>
    </row>
    <row r="111" thickTop="1" thickBot="1" ht="25" customHeight="1">
      <c r="A111" s="10"/>
      <c r="B111" s="1"/>
      <c r="C111" s="60">
        <v>1</v>
      </c>
      <c r="D111" s="1"/>
      <c r="E111" s="60" t="s">
        <v>92</v>
      </c>
      <c r="F111" s="1"/>
      <c r="G111" s="61" t="s">
        <v>85</v>
      </c>
      <c r="H111" s="62">
        <f>J56+J61+J66+J71+J76+J81+J86+J91+J96+J101+J106</f>
        <v>0</v>
      </c>
      <c r="I111" s="61" t="s">
        <v>86</v>
      </c>
      <c r="J111" s="63">
        <f>(L111-H111)</f>
        <v>0</v>
      </c>
      <c r="K111" s="61" t="s">
        <v>87</v>
      </c>
      <c r="L111" s="64">
        <f>ROUND((J56+J61+J66+J71+J76+J81+J86+J91+J96+J101+J106)*1.21,2)</f>
        <v>0</v>
      </c>
      <c r="M111" s="13"/>
      <c r="N111" s="2"/>
      <c r="O111" s="2"/>
      <c r="P111" s="2"/>
      <c r="Q111" s="33">
        <f>0+Q56+Q61+Q66+Q71+Q76+Q81+Q86+Q91+Q96+Q101+Q106</f>
        <v>0</v>
      </c>
      <c r="R111" s="9">
        <f>0+R56+R61+R66+R71+R76+R81+R86+R91+R96+R101+R106</f>
        <v>0</v>
      </c>
      <c r="S111" s="65">
        <f>Q111*(1+J111)+R111</f>
        <v>0</v>
      </c>
    </row>
    <row r="112" thickTop="1" thickBot="1" ht="25" customHeight="1">
      <c r="A112" s="10"/>
      <c r="B112" s="66"/>
      <c r="C112" s="66"/>
      <c r="D112" s="66"/>
      <c r="E112" s="66"/>
      <c r="F112" s="66"/>
      <c r="G112" s="67" t="s">
        <v>88</v>
      </c>
      <c r="H112" s="68">
        <f>0+J56+J61+J66+J71+J76+J81+J86+J91+J96+J101+J106</f>
        <v>0</v>
      </c>
      <c r="I112" s="67" t="s">
        <v>89</v>
      </c>
      <c r="J112" s="69">
        <f>0+J111</f>
        <v>0</v>
      </c>
      <c r="K112" s="67" t="s">
        <v>90</v>
      </c>
      <c r="L112" s="70">
        <f>0+L111</f>
        <v>0</v>
      </c>
      <c r="M112" s="13"/>
      <c r="N112" s="2"/>
      <c r="O112" s="2"/>
      <c r="P112" s="2"/>
      <c r="Q112" s="2"/>
    </row>
    <row r="113" ht="40" customHeight="1">
      <c r="A113" s="10"/>
      <c r="B113" s="74" t="s">
        <v>163</v>
      </c>
      <c r="C113" s="1"/>
      <c r="D113" s="1"/>
      <c r="E113" s="1"/>
      <c r="F113" s="1"/>
      <c r="G113" s="1"/>
      <c r="H113" s="40"/>
      <c r="I113" s="1"/>
      <c r="J113" s="40"/>
      <c r="K113" s="1"/>
      <c r="L113" s="1"/>
      <c r="M113" s="13"/>
      <c r="N113" s="2"/>
      <c r="O113" s="2"/>
      <c r="P113" s="2"/>
      <c r="Q113" s="2"/>
    </row>
    <row r="114">
      <c r="A114" s="10"/>
      <c r="B114" s="41">
        <v>17</v>
      </c>
      <c r="C114" s="42" t="s">
        <v>164</v>
      </c>
      <c r="D114" s="42" t="s">
        <v>7</v>
      </c>
      <c r="E114" s="42" t="s">
        <v>165</v>
      </c>
      <c r="F114" s="42" t="s">
        <v>7</v>
      </c>
      <c r="G114" s="43" t="s">
        <v>137</v>
      </c>
      <c r="H114" s="44">
        <v>5.7999999999999998</v>
      </c>
      <c r="I114" s="45">
        <v>0</v>
      </c>
      <c r="J114" s="46">
        <f>ROUND(H114*I114,2)</f>
        <v>0</v>
      </c>
      <c r="K114" s="47">
        <v>0.20999999999999999</v>
      </c>
      <c r="L114" s="48">
        <f>ROUND(J114*1.21,2)</f>
        <v>0</v>
      </c>
      <c r="M114" s="13"/>
      <c r="N114" s="2"/>
      <c r="O114" s="2"/>
      <c r="P114" s="2"/>
      <c r="Q114" s="33">
        <f>IF(ISNUMBER(K114),IF(H114&gt;0,IF(I114&gt;0,J114,0),0),0)</f>
        <v>0</v>
      </c>
      <c r="R114" s="9">
        <f>IF(ISNUMBER(K114)=FALSE,J114,0)</f>
        <v>0</v>
      </c>
    </row>
    <row r="115">
      <c r="A115" s="10"/>
      <c r="B115" s="49" t="s">
        <v>50</v>
      </c>
      <c r="C115" s="1"/>
      <c r="D115" s="1"/>
      <c r="E115" s="50" t="s">
        <v>166</v>
      </c>
      <c r="F115" s="1"/>
      <c r="G115" s="1"/>
      <c r="H115" s="40"/>
      <c r="I115" s="1"/>
      <c r="J115" s="40"/>
      <c r="K115" s="1"/>
      <c r="L115" s="1"/>
      <c r="M115" s="13"/>
      <c r="N115" s="2"/>
      <c r="O115" s="2"/>
      <c r="P115" s="2"/>
      <c r="Q115" s="2"/>
    </row>
    <row r="116">
      <c r="A116" s="10"/>
      <c r="B116" s="49" t="s">
        <v>52</v>
      </c>
      <c r="C116" s="1"/>
      <c r="D116" s="1"/>
      <c r="E116" s="50" t="s">
        <v>167</v>
      </c>
      <c r="F116" s="1"/>
      <c r="G116" s="1"/>
      <c r="H116" s="40"/>
      <c r="I116" s="1"/>
      <c r="J116" s="40"/>
      <c r="K116" s="1"/>
      <c r="L116" s="1"/>
      <c r="M116" s="13"/>
      <c r="N116" s="2"/>
      <c r="O116" s="2"/>
      <c r="P116" s="2"/>
      <c r="Q116" s="2"/>
    </row>
    <row r="117">
      <c r="A117" s="10"/>
      <c r="B117" s="49" t="s">
        <v>54</v>
      </c>
      <c r="C117" s="1"/>
      <c r="D117" s="1"/>
      <c r="E117" s="50" t="s">
        <v>168</v>
      </c>
      <c r="F117" s="1"/>
      <c r="G117" s="1"/>
      <c r="H117" s="40"/>
      <c r="I117" s="1"/>
      <c r="J117" s="40"/>
      <c r="K117" s="1"/>
      <c r="L117" s="1"/>
      <c r="M117" s="13"/>
      <c r="N117" s="2"/>
      <c r="O117" s="2"/>
      <c r="P117" s="2"/>
      <c r="Q117" s="2"/>
    </row>
    <row r="118" thickBot="1">
      <c r="A118" s="10"/>
      <c r="B118" s="51" t="s">
        <v>56</v>
      </c>
      <c r="C118" s="52"/>
      <c r="D118" s="52"/>
      <c r="E118" s="53" t="s">
        <v>57</v>
      </c>
      <c r="F118" s="52"/>
      <c r="G118" s="52"/>
      <c r="H118" s="54"/>
      <c r="I118" s="52"/>
      <c r="J118" s="54"/>
      <c r="K118" s="52"/>
      <c r="L118" s="52"/>
      <c r="M118" s="13"/>
      <c r="N118" s="2"/>
      <c r="O118" s="2"/>
      <c r="P118" s="2"/>
      <c r="Q118" s="2"/>
    </row>
    <row r="119" thickTop="1">
      <c r="A119" s="10"/>
      <c r="B119" s="41">
        <v>18</v>
      </c>
      <c r="C119" s="42" t="s">
        <v>169</v>
      </c>
      <c r="D119" s="42" t="s">
        <v>7</v>
      </c>
      <c r="E119" s="42" t="s">
        <v>170</v>
      </c>
      <c r="F119" s="42" t="s">
        <v>7</v>
      </c>
      <c r="G119" s="43" t="s">
        <v>137</v>
      </c>
      <c r="H119" s="55">
        <v>4.0800000000000001</v>
      </c>
      <c r="I119" s="56">
        <v>0</v>
      </c>
      <c r="J119" s="57">
        <f>ROUND(H119*I119,2)</f>
        <v>0</v>
      </c>
      <c r="K119" s="58">
        <v>0.20999999999999999</v>
      </c>
      <c r="L119" s="59">
        <f>ROUND(J119*1.21,2)</f>
        <v>0</v>
      </c>
      <c r="M119" s="13"/>
      <c r="N119" s="2"/>
      <c r="O119" s="2"/>
      <c r="P119" s="2"/>
      <c r="Q119" s="33">
        <f>IF(ISNUMBER(K119),IF(H119&gt;0,IF(I119&gt;0,J119,0),0),0)</f>
        <v>0</v>
      </c>
      <c r="R119" s="9">
        <f>IF(ISNUMBER(K119)=FALSE,J119,0)</f>
        <v>0</v>
      </c>
    </row>
    <row r="120">
      <c r="A120" s="10"/>
      <c r="B120" s="49" t="s">
        <v>50</v>
      </c>
      <c r="C120" s="1"/>
      <c r="D120" s="1"/>
      <c r="E120" s="50" t="s">
        <v>171</v>
      </c>
      <c r="F120" s="1"/>
      <c r="G120" s="1"/>
      <c r="H120" s="40"/>
      <c r="I120" s="1"/>
      <c r="J120" s="40"/>
      <c r="K120" s="1"/>
      <c r="L120" s="1"/>
      <c r="M120" s="13"/>
      <c r="N120" s="2"/>
      <c r="O120" s="2"/>
      <c r="P120" s="2"/>
      <c r="Q120" s="2"/>
    </row>
    <row r="121">
      <c r="A121" s="10"/>
      <c r="B121" s="49" t="s">
        <v>52</v>
      </c>
      <c r="C121" s="1"/>
      <c r="D121" s="1"/>
      <c r="E121" s="50" t="s">
        <v>172</v>
      </c>
      <c r="F121" s="1"/>
      <c r="G121" s="1"/>
      <c r="H121" s="40"/>
      <c r="I121" s="1"/>
      <c r="J121" s="40"/>
      <c r="K121" s="1"/>
      <c r="L121" s="1"/>
      <c r="M121" s="13"/>
      <c r="N121" s="2"/>
      <c r="O121" s="2"/>
      <c r="P121" s="2"/>
      <c r="Q121" s="2"/>
    </row>
    <row r="122">
      <c r="A122" s="10"/>
      <c r="B122" s="49" t="s">
        <v>54</v>
      </c>
      <c r="C122" s="1"/>
      <c r="D122" s="1"/>
      <c r="E122" s="50" t="s">
        <v>168</v>
      </c>
      <c r="F122" s="1"/>
      <c r="G122" s="1"/>
      <c r="H122" s="40"/>
      <c r="I122" s="1"/>
      <c r="J122" s="40"/>
      <c r="K122" s="1"/>
      <c r="L122" s="1"/>
      <c r="M122" s="13"/>
      <c r="N122" s="2"/>
      <c r="O122" s="2"/>
      <c r="P122" s="2"/>
      <c r="Q122" s="2"/>
    </row>
    <row r="123" thickBot="1">
      <c r="A123" s="10"/>
      <c r="B123" s="51" t="s">
        <v>56</v>
      </c>
      <c r="C123" s="52"/>
      <c r="D123" s="52"/>
      <c r="E123" s="53" t="s">
        <v>57</v>
      </c>
      <c r="F123" s="52"/>
      <c r="G123" s="52"/>
      <c r="H123" s="54"/>
      <c r="I123" s="52"/>
      <c r="J123" s="54"/>
      <c r="K123" s="52"/>
      <c r="L123" s="52"/>
      <c r="M123" s="13"/>
      <c r="N123" s="2"/>
      <c r="O123" s="2"/>
      <c r="P123" s="2"/>
      <c r="Q123" s="2"/>
    </row>
    <row r="124" thickTop="1">
      <c r="A124" s="10"/>
      <c r="B124" s="41">
        <v>19</v>
      </c>
      <c r="C124" s="42" t="s">
        <v>173</v>
      </c>
      <c r="D124" s="42" t="s">
        <v>7</v>
      </c>
      <c r="E124" s="42" t="s">
        <v>174</v>
      </c>
      <c r="F124" s="42" t="s">
        <v>7</v>
      </c>
      <c r="G124" s="43" t="s">
        <v>97</v>
      </c>
      <c r="H124" s="55">
        <v>4.0819999999999999</v>
      </c>
      <c r="I124" s="56">
        <v>0</v>
      </c>
      <c r="J124" s="57">
        <f>ROUND(H124*I124,2)</f>
        <v>0</v>
      </c>
      <c r="K124" s="58">
        <v>0.20999999999999999</v>
      </c>
      <c r="L124" s="59">
        <f>ROUND(J124*1.21,2)</f>
        <v>0</v>
      </c>
      <c r="M124" s="13"/>
      <c r="N124" s="2"/>
      <c r="O124" s="2"/>
      <c r="P124" s="2"/>
      <c r="Q124" s="33">
        <f>IF(ISNUMBER(K124),IF(H124&gt;0,IF(I124&gt;0,J124,0),0),0)</f>
        <v>0</v>
      </c>
      <c r="R124" s="9">
        <f>IF(ISNUMBER(K124)=FALSE,J124,0)</f>
        <v>0</v>
      </c>
    </row>
    <row r="125">
      <c r="A125" s="10"/>
      <c r="B125" s="49" t="s">
        <v>50</v>
      </c>
      <c r="C125" s="1"/>
      <c r="D125" s="1"/>
      <c r="E125" s="50" t="s">
        <v>175</v>
      </c>
      <c r="F125" s="1"/>
      <c r="G125" s="1"/>
      <c r="H125" s="40"/>
      <c r="I125" s="1"/>
      <c r="J125" s="40"/>
      <c r="K125" s="1"/>
      <c r="L125" s="1"/>
      <c r="M125" s="13"/>
      <c r="N125" s="2"/>
      <c r="O125" s="2"/>
      <c r="P125" s="2"/>
      <c r="Q125" s="2"/>
    </row>
    <row r="126">
      <c r="A126" s="10"/>
      <c r="B126" s="49" t="s">
        <v>52</v>
      </c>
      <c r="C126" s="1"/>
      <c r="D126" s="1"/>
      <c r="E126" s="50" t="s">
        <v>176</v>
      </c>
      <c r="F126" s="1"/>
      <c r="G126" s="1"/>
      <c r="H126" s="40"/>
      <c r="I126" s="1"/>
      <c r="J126" s="40"/>
      <c r="K126" s="1"/>
      <c r="L126" s="1"/>
      <c r="M126" s="13"/>
      <c r="N126" s="2"/>
      <c r="O126" s="2"/>
      <c r="P126" s="2"/>
      <c r="Q126" s="2"/>
    </row>
    <row r="127">
      <c r="A127" s="10"/>
      <c r="B127" s="49" t="s">
        <v>54</v>
      </c>
      <c r="C127" s="1"/>
      <c r="D127" s="1"/>
      <c r="E127" s="50" t="s">
        <v>177</v>
      </c>
      <c r="F127" s="1"/>
      <c r="G127" s="1"/>
      <c r="H127" s="40"/>
      <c r="I127" s="1"/>
      <c r="J127" s="40"/>
      <c r="K127" s="1"/>
      <c r="L127" s="1"/>
      <c r="M127" s="13"/>
      <c r="N127" s="2"/>
      <c r="O127" s="2"/>
      <c r="P127" s="2"/>
      <c r="Q127" s="2"/>
    </row>
    <row r="128" thickBot="1">
      <c r="A128" s="10"/>
      <c r="B128" s="51" t="s">
        <v>56</v>
      </c>
      <c r="C128" s="52"/>
      <c r="D128" s="52"/>
      <c r="E128" s="53" t="s">
        <v>57</v>
      </c>
      <c r="F128" s="52"/>
      <c r="G128" s="52"/>
      <c r="H128" s="54"/>
      <c r="I128" s="52"/>
      <c r="J128" s="54"/>
      <c r="K128" s="52"/>
      <c r="L128" s="52"/>
      <c r="M128" s="13"/>
      <c r="N128" s="2"/>
      <c r="O128" s="2"/>
      <c r="P128" s="2"/>
      <c r="Q128" s="2"/>
    </row>
    <row r="129" thickTop="1">
      <c r="A129" s="10"/>
      <c r="B129" s="41">
        <v>20</v>
      </c>
      <c r="C129" s="42" t="s">
        <v>178</v>
      </c>
      <c r="D129" s="42" t="s">
        <v>7</v>
      </c>
      <c r="E129" s="42" t="s">
        <v>179</v>
      </c>
      <c r="F129" s="42" t="s">
        <v>7</v>
      </c>
      <c r="G129" s="43" t="s">
        <v>180</v>
      </c>
      <c r="H129" s="55">
        <v>11.5</v>
      </c>
      <c r="I129" s="56">
        <v>0</v>
      </c>
      <c r="J129" s="57">
        <f>ROUND(H129*I129,2)</f>
        <v>0</v>
      </c>
      <c r="K129" s="58">
        <v>0.20999999999999999</v>
      </c>
      <c r="L129" s="59">
        <f>ROUND(J129*1.21,2)</f>
        <v>0</v>
      </c>
      <c r="M129" s="13"/>
      <c r="N129" s="2"/>
      <c r="O129" s="2"/>
      <c r="P129" s="2"/>
      <c r="Q129" s="33">
        <f>IF(ISNUMBER(K129),IF(H129&gt;0,IF(I129&gt;0,J129,0),0),0)</f>
        <v>0</v>
      </c>
      <c r="R129" s="9">
        <f>IF(ISNUMBER(K129)=FALSE,J129,0)</f>
        <v>0</v>
      </c>
    </row>
    <row r="130">
      <c r="A130" s="10"/>
      <c r="B130" s="49" t="s">
        <v>50</v>
      </c>
      <c r="C130" s="1"/>
      <c r="D130" s="1"/>
      <c r="E130" s="50" t="s">
        <v>181</v>
      </c>
      <c r="F130" s="1"/>
      <c r="G130" s="1"/>
      <c r="H130" s="40"/>
      <c r="I130" s="1"/>
      <c r="J130" s="40"/>
      <c r="K130" s="1"/>
      <c r="L130" s="1"/>
      <c r="M130" s="13"/>
      <c r="N130" s="2"/>
      <c r="O130" s="2"/>
      <c r="P130" s="2"/>
      <c r="Q130" s="2"/>
    </row>
    <row r="131">
      <c r="A131" s="10"/>
      <c r="B131" s="49" t="s">
        <v>52</v>
      </c>
      <c r="C131" s="1"/>
      <c r="D131" s="1"/>
      <c r="E131" s="50" t="s">
        <v>182</v>
      </c>
      <c r="F131" s="1"/>
      <c r="G131" s="1"/>
      <c r="H131" s="40"/>
      <c r="I131" s="1"/>
      <c r="J131" s="40"/>
      <c r="K131" s="1"/>
      <c r="L131" s="1"/>
      <c r="M131" s="13"/>
      <c r="N131" s="2"/>
      <c r="O131" s="2"/>
      <c r="P131" s="2"/>
      <c r="Q131" s="2"/>
    </row>
    <row r="132">
      <c r="A132" s="10"/>
      <c r="B132" s="49" t="s">
        <v>54</v>
      </c>
      <c r="C132" s="1"/>
      <c r="D132" s="1"/>
      <c r="E132" s="50" t="s">
        <v>183</v>
      </c>
      <c r="F132" s="1"/>
      <c r="G132" s="1"/>
      <c r="H132" s="40"/>
      <c r="I132" s="1"/>
      <c r="J132" s="40"/>
      <c r="K132" s="1"/>
      <c r="L132" s="1"/>
      <c r="M132" s="13"/>
      <c r="N132" s="2"/>
      <c r="O132" s="2"/>
      <c r="P132" s="2"/>
      <c r="Q132" s="2"/>
    </row>
    <row r="133" thickBot="1">
      <c r="A133" s="10"/>
      <c r="B133" s="51" t="s">
        <v>56</v>
      </c>
      <c r="C133" s="52"/>
      <c r="D133" s="52"/>
      <c r="E133" s="53" t="s">
        <v>57</v>
      </c>
      <c r="F133" s="52"/>
      <c r="G133" s="52"/>
      <c r="H133" s="54"/>
      <c r="I133" s="52"/>
      <c r="J133" s="54"/>
      <c r="K133" s="52"/>
      <c r="L133" s="52"/>
      <c r="M133" s="13"/>
      <c r="N133" s="2"/>
      <c r="O133" s="2"/>
      <c r="P133" s="2"/>
      <c r="Q133" s="2"/>
    </row>
    <row r="134" thickTop="1" thickBot="1" ht="25" customHeight="1">
      <c r="A134" s="10"/>
      <c r="B134" s="1"/>
      <c r="C134" s="60">
        <v>9</v>
      </c>
      <c r="D134" s="1"/>
      <c r="E134" s="60" t="s">
        <v>93</v>
      </c>
      <c r="F134" s="1"/>
      <c r="G134" s="61" t="s">
        <v>85</v>
      </c>
      <c r="H134" s="62">
        <f>J114+J119+J124+J129</f>
        <v>0</v>
      </c>
      <c r="I134" s="61" t="s">
        <v>86</v>
      </c>
      <c r="J134" s="63">
        <f>(L134-H134)</f>
        <v>0</v>
      </c>
      <c r="K134" s="61" t="s">
        <v>87</v>
      </c>
      <c r="L134" s="64">
        <f>ROUND((J114+J119+J124+J129)*1.21,2)</f>
        <v>0</v>
      </c>
      <c r="M134" s="13"/>
      <c r="N134" s="2"/>
      <c r="O134" s="2"/>
      <c r="P134" s="2"/>
      <c r="Q134" s="33">
        <f>0+Q114+Q119+Q124+Q129</f>
        <v>0</v>
      </c>
      <c r="R134" s="9">
        <f>0+R114+R119+R124+R129</f>
        <v>0</v>
      </c>
      <c r="S134" s="65">
        <f>Q134*(1+J134)+R134</f>
        <v>0</v>
      </c>
    </row>
    <row r="135" thickTop="1" thickBot="1" ht="25" customHeight="1">
      <c r="A135" s="10"/>
      <c r="B135" s="66"/>
      <c r="C135" s="66"/>
      <c r="D135" s="66"/>
      <c r="E135" s="66"/>
      <c r="F135" s="66"/>
      <c r="G135" s="67" t="s">
        <v>88</v>
      </c>
      <c r="H135" s="68">
        <f>0+J114+J119+J124+J129</f>
        <v>0</v>
      </c>
      <c r="I135" s="67" t="s">
        <v>89</v>
      </c>
      <c r="J135" s="69">
        <f>0+J134</f>
        <v>0</v>
      </c>
      <c r="K135" s="67" t="s">
        <v>90</v>
      </c>
      <c r="L135" s="70">
        <f>0+L134</f>
        <v>0</v>
      </c>
      <c r="M135" s="13"/>
      <c r="N135" s="2"/>
      <c r="O135" s="2"/>
      <c r="P135" s="2"/>
      <c r="Q135" s="2"/>
    </row>
    <row r="136">
      <c r="A136" s="14"/>
      <c r="B136" s="4"/>
      <c r="C136" s="4"/>
      <c r="D136" s="4"/>
      <c r="E136" s="4"/>
      <c r="F136" s="4"/>
      <c r="G136" s="4"/>
      <c r="H136" s="71"/>
      <c r="I136" s="4"/>
      <c r="J136" s="71"/>
      <c r="K136" s="4"/>
      <c r="L136" s="4"/>
      <c r="M136" s="15"/>
      <c r="N136" s="2"/>
      <c r="O136" s="2"/>
      <c r="P136" s="2"/>
      <c r="Q136" s="2"/>
    </row>
    <row r="137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2"/>
      <c r="O137" s="2"/>
      <c r="P137" s="2"/>
      <c r="Q137" s="2"/>
    </row>
  </sheetData>
  <mergeCells count="99">
    <mergeCell ref="B39:D39"/>
    <mergeCell ref="B40:D40"/>
    <mergeCell ref="B41:D41"/>
    <mergeCell ref="B42:D42"/>
    <mergeCell ref="B44:D44"/>
    <mergeCell ref="B45:D45"/>
    <mergeCell ref="B46:D46"/>
    <mergeCell ref="B47:D47"/>
    <mergeCell ref="B49:D49"/>
    <mergeCell ref="B50:D50"/>
    <mergeCell ref="B51:D51"/>
    <mergeCell ref="B52:D52"/>
    <mergeCell ref="B57:D57"/>
    <mergeCell ref="B58:D58"/>
    <mergeCell ref="B59:D59"/>
    <mergeCell ref="B60:D60"/>
    <mergeCell ref="B62:D62"/>
    <mergeCell ref="B63:D63"/>
    <mergeCell ref="B64:D64"/>
    <mergeCell ref="B65:D65"/>
    <mergeCell ref="B55:L55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4:C25"/>
    <mergeCell ref="B27:L27"/>
    <mergeCell ref="B29:D29"/>
    <mergeCell ref="B30:D30"/>
    <mergeCell ref="B31:D31"/>
    <mergeCell ref="B32:D32"/>
    <mergeCell ref="B34:D34"/>
    <mergeCell ref="B35:D35"/>
    <mergeCell ref="B36:D36"/>
    <mergeCell ref="B37:D37"/>
    <mergeCell ref="B21:D21"/>
    <mergeCell ref="B22:D22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13:L113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0+(H47+H145+H183+H211+H279+H297+H330)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30</v>
      </c>
      <c r="B10" s="1"/>
      <c r="C10" s="17"/>
      <c r="D10" s="1"/>
      <c r="E10" s="1"/>
      <c r="F10" s="1"/>
      <c r="G10" s="18"/>
      <c r="H10" s="1"/>
      <c r="I10" s="31" t="s">
        <v>31</v>
      </c>
      <c r="J10" s="32">
        <f>0+H48+H146+H184+H212+H280+H298+H331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184</v>
      </c>
      <c r="B11" s="1"/>
      <c r="C11" s="1"/>
      <c r="D11" s="1"/>
      <c r="E11" s="1"/>
      <c r="F11" s="1"/>
      <c r="G11" s="31"/>
      <c r="H11" s="1"/>
      <c r="I11" s="31" t="s">
        <v>33</v>
      </c>
      <c r="J11" s="32">
        <f>ROUND(0+((H47+H145+H183+H211+H279+H297+H330)*1.21),2)</f>
        <v>0</v>
      </c>
      <c r="K11" s="1"/>
      <c r="L11" s="1"/>
      <c r="M11" s="13"/>
      <c r="N11" s="2"/>
      <c r="O11" s="2"/>
      <c r="P11" s="2"/>
      <c r="Q11" s="33">
        <f>IF(SUM(K20:K26)&gt;0,ROUND(SUM(S20:S26)/SUM(K20:K26)-1,8),0)</f>
        <v>0</v>
      </c>
      <c r="R11" s="9">
        <f>AVERAGE(J47,J145,J183,J211,J279,J297,J330)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35</v>
      </c>
      <c r="C19" s="34"/>
      <c r="D19" s="34"/>
      <c r="E19" s="34" t="s">
        <v>36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37</v>
      </c>
      <c r="F20" s="1"/>
      <c r="G20" s="1"/>
      <c r="H20" s="1"/>
      <c r="I20" s="1"/>
      <c r="J20" s="1"/>
      <c r="K20" s="38">
        <f>0+J32+J37+J42</f>
        <v>0</v>
      </c>
      <c r="L20" s="38">
        <f>0+L47</f>
        <v>0</v>
      </c>
      <c r="M20" s="13"/>
      <c r="N20" s="2"/>
      <c r="O20" s="2"/>
      <c r="P20" s="2"/>
      <c r="Q20" s="2"/>
      <c r="S20" s="9">
        <f>S47</f>
        <v>0</v>
      </c>
    </row>
    <row r="21">
      <c r="A21" s="10"/>
      <c r="B21" s="36">
        <v>1</v>
      </c>
      <c r="C21" s="1"/>
      <c r="D21" s="1"/>
      <c r="E21" s="37" t="s">
        <v>92</v>
      </c>
      <c r="F21" s="1"/>
      <c r="G21" s="1"/>
      <c r="H21" s="1"/>
      <c r="I21" s="1"/>
      <c r="J21" s="1"/>
      <c r="K21" s="38">
        <f>0+J50+J55+J60+J65+J70+J75+J80+J85+J90+J95+J100+J105+J110+J115+J120+J125+J130+J135+J140</f>
        <v>0</v>
      </c>
      <c r="L21" s="38">
        <f>0+L145</f>
        <v>0</v>
      </c>
      <c r="M21" s="13"/>
      <c r="N21" s="2"/>
      <c r="O21" s="2"/>
      <c r="P21" s="2"/>
      <c r="Q21" s="2"/>
      <c r="S21" s="9">
        <f>S145</f>
        <v>0</v>
      </c>
    </row>
    <row r="22">
      <c r="A22" s="10"/>
      <c r="B22" s="36">
        <v>2</v>
      </c>
      <c r="C22" s="1"/>
      <c r="D22" s="1"/>
      <c r="E22" s="37" t="s">
        <v>185</v>
      </c>
      <c r="F22" s="1"/>
      <c r="G22" s="1"/>
      <c r="H22" s="1"/>
      <c r="I22" s="1"/>
      <c r="J22" s="1"/>
      <c r="K22" s="38">
        <f>0+J148+J153+J158+J163+J168+J173+J178</f>
        <v>0</v>
      </c>
      <c r="L22" s="38">
        <f>0+L183</f>
        <v>0</v>
      </c>
      <c r="M22" s="13"/>
      <c r="N22" s="2"/>
      <c r="O22" s="2"/>
      <c r="P22" s="2"/>
      <c r="Q22" s="2"/>
      <c r="S22" s="9">
        <f>S183</f>
        <v>0</v>
      </c>
    </row>
    <row r="23">
      <c r="A23" s="10"/>
      <c r="B23" s="36">
        <v>4</v>
      </c>
      <c r="C23" s="1"/>
      <c r="D23" s="1"/>
      <c r="E23" s="37" t="s">
        <v>186</v>
      </c>
      <c r="F23" s="1"/>
      <c r="G23" s="1"/>
      <c r="H23" s="1"/>
      <c r="I23" s="1"/>
      <c r="J23" s="1"/>
      <c r="K23" s="38">
        <f>0+J186+J191+J196+J201+J206</f>
        <v>0</v>
      </c>
      <c r="L23" s="38">
        <f>0+L211</f>
        <v>0</v>
      </c>
      <c r="M23" s="13"/>
      <c r="N23" s="2"/>
      <c r="O23" s="2"/>
      <c r="P23" s="2"/>
      <c r="Q23" s="2"/>
      <c r="S23" s="9">
        <f>S211</f>
        <v>0</v>
      </c>
    </row>
    <row r="24">
      <c r="A24" s="10"/>
      <c r="B24" s="36">
        <v>5</v>
      </c>
      <c r="C24" s="1"/>
      <c r="D24" s="1"/>
      <c r="E24" s="37" t="s">
        <v>187</v>
      </c>
      <c r="F24" s="1"/>
      <c r="G24" s="1"/>
      <c r="H24" s="1"/>
      <c r="I24" s="1"/>
      <c r="J24" s="1"/>
      <c r="K24" s="38">
        <f>0+J214+J219+J224+J229+J234+J239+J244+J249+J254+J259+J264+J269+J274</f>
        <v>0</v>
      </c>
      <c r="L24" s="38">
        <f>0+L279</f>
        <v>0</v>
      </c>
      <c r="M24" s="13"/>
      <c r="N24" s="2"/>
      <c r="O24" s="2"/>
      <c r="P24" s="2"/>
      <c r="Q24" s="2"/>
      <c r="S24" s="9">
        <f>S279</f>
        <v>0</v>
      </c>
    </row>
    <row r="25">
      <c r="A25" s="10"/>
      <c r="B25" s="36">
        <v>8</v>
      </c>
      <c r="C25" s="1"/>
      <c r="D25" s="1"/>
      <c r="E25" s="37" t="s">
        <v>188</v>
      </c>
      <c r="F25" s="1"/>
      <c r="G25" s="1"/>
      <c r="H25" s="1"/>
      <c r="I25" s="1"/>
      <c r="J25" s="1"/>
      <c r="K25" s="38">
        <f>0+J282+J287+J292</f>
        <v>0</v>
      </c>
      <c r="L25" s="38">
        <f>0+L297</f>
        <v>0</v>
      </c>
      <c r="M25" s="73"/>
      <c r="N25" s="2"/>
      <c r="O25" s="2"/>
      <c r="P25" s="2"/>
      <c r="Q25" s="2"/>
      <c r="S25" s="9">
        <f>S297</f>
        <v>0</v>
      </c>
    </row>
    <row r="26">
      <c r="A26" s="10"/>
      <c r="B26" s="36">
        <v>9</v>
      </c>
      <c r="C26" s="1"/>
      <c r="D26" s="1"/>
      <c r="E26" s="37" t="s">
        <v>93</v>
      </c>
      <c r="F26" s="1"/>
      <c r="G26" s="1"/>
      <c r="H26" s="1"/>
      <c r="I26" s="1"/>
      <c r="J26" s="1"/>
      <c r="K26" s="38">
        <f>0+J300+J305+J310+J315+J320+J325</f>
        <v>0</v>
      </c>
      <c r="L26" s="38">
        <f>0+L330</f>
        <v>0</v>
      </c>
      <c r="M26" s="73"/>
      <c r="N26" s="2"/>
      <c r="O26" s="2"/>
      <c r="P26" s="2"/>
      <c r="Q26" s="2"/>
      <c r="S26" s="9">
        <f>S330</f>
        <v>0</v>
      </c>
    </row>
    <row r="27">
      <c r="A27" s="1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5"/>
      <c r="N27" s="2"/>
      <c r="O27" s="2"/>
      <c r="P27" s="2"/>
      <c r="Q27" s="2"/>
    </row>
    <row r="28" ht="14" customHeight="1">
      <c r="A28" s="4"/>
      <c r="B28" s="28" t="s">
        <v>38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2"/>
      <c r="N29" s="2"/>
      <c r="O29" s="2"/>
      <c r="P29" s="2"/>
      <c r="Q29" s="2"/>
    </row>
    <row r="30" ht="18" customHeight="1">
      <c r="A30" s="10"/>
      <c r="B30" s="34" t="s">
        <v>39</v>
      </c>
      <c r="C30" s="34" t="s">
        <v>35</v>
      </c>
      <c r="D30" s="34" t="s">
        <v>40</v>
      </c>
      <c r="E30" s="34" t="s">
        <v>36</v>
      </c>
      <c r="F30" s="34" t="s">
        <v>41</v>
      </c>
      <c r="G30" s="35" t="s">
        <v>42</v>
      </c>
      <c r="H30" s="23" t="s">
        <v>43</v>
      </c>
      <c r="I30" s="23" t="s">
        <v>44</v>
      </c>
      <c r="J30" s="23" t="s">
        <v>17</v>
      </c>
      <c r="K30" s="35" t="s">
        <v>45</v>
      </c>
      <c r="L30" s="23" t="s">
        <v>18</v>
      </c>
      <c r="M30" s="73"/>
      <c r="N30" s="2"/>
      <c r="O30" s="2"/>
      <c r="P30" s="2"/>
      <c r="Q30" s="2"/>
    </row>
    <row r="31" ht="40" customHeight="1">
      <c r="A31" s="10"/>
      <c r="B31" s="39" t="s">
        <v>46</v>
      </c>
      <c r="C31" s="1"/>
      <c r="D31" s="1"/>
      <c r="E31" s="1"/>
      <c r="F31" s="1"/>
      <c r="G31" s="1"/>
      <c r="H31" s="40"/>
      <c r="I31" s="1"/>
      <c r="J31" s="40"/>
      <c r="K31" s="1"/>
      <c r="L31" s="1"/>
      <c r="M31" s="13"/>
      <c r="N31" s="2"/>
      <c r="O31" s="2"/>
      <c r="P31" s="2"/>
      <c r="Q31" s="2"/>
    </row>
    <row r="32">
      <c r="A32" s="10"/>
      <c r="B32" s="41">
        <v>1</v>
      </c>
      <c r="C32" s="42" t="s">
        <v>94</v>
      </c>
      <c r="D32" s="42" t="s">
        <v>95</v>
      </c>
      <c r="E32" s="42" t="s">
        <v>96</v>
      </c>
      <c r="F32" s="42" t="s">
        <v>7</v>
      </c>
      <c r="G32" s="43" t="s">
        <v>97</v>
      </c>
      <c r="H32" s="44">
        <v>1974.4739999999999</v>
      </c>
      <c r="I32" s="45">
        <v>0</v>
      </c>
      <c r="J32" s="46">
        <f>ROUND(H32*I32,2)</f>
        <v>0</v>
      </c>
      <c r="K32" s="47">
        <v>0.20999999999999999</v>
      </c>
      <c r="L32" s="48">
        <f>ROUND(J32*1.21,2)</f>
        <v>0</v>
      </c>
      <c r="M32" s="13"/>
      <c r="N32" s="2"/>
      <c r="O32" s="2"/>
      <c r="P32" s="2"/>
      <c r="Q32" s="33">
        <f>IF(ISNUMBER(K32),IF(H32&gt;0,IF(I32&gt;0,J32,0),0),0)</f>
        <v>0</v>
      </c>
      <c r="R32" s="9">
        <f>IF(ISNUMBER(K32)=FALSE,J32,0)</f>
        <v>0</v>
      </c>
    </row>
    <row r="33">
      <c r="A33" s="10"/>
      <c r="B33" s="49" t="s">
        <v>50</v>
      </c>
      <c r="C33" s="1"/>
      <c r="D33" s="1"/>
      <c r="E33" s="50" t="s">
        <v>189</v>
      </c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>
      <c r="A34" s="10"/>
      <c r="B34" s="49" t="s">
        <v>52</v>
      </c>
      <c r="C34" s="1"/>
      <c r="D34" s="1"/>
      <c r="E34" s="50" t="s">
        <v>190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>
      <c r="A35" s="10"/>
      <c r="B35" s="49" t="s">
        <v>54</v>
      </c>
      <c r="C35" s="1"/>
      <c r="D35" s="1"/>
      <c r="E35" s="50" t="s">
        <v>100</v>
      </c>
      <c r="F35" s="1"/>
      <c r="G35" s="1"/>
      <c r="H35" s="40"/>
      <c r="I35" s="1"/>
      <c r="J35" s="40"/>
      <c r="K35" s="1"/>
      <c r="L35" s="1"/>
      <c r="M35" s="13"/>
      <c r="N35" s="2"/>
      <c r="O35" s="2"/>
      <c r="P35" s="2"/>
      <c r="Q35" s="2"/>
    </row>
    <row r="36" thickBot="1">
      <c r="A36" s="10"/>
      <c r="B36" s="51" t="s">
        <v>56</v>
      </c>
      <c r="C36" s="52"/>
      <c r="D36" s="52"/>
      <c r="E36" s="53" t="s">
        <v>57</v>
      </c>
      <c r="F36" s="52"/>
      <c r="G36" s="52"/>
      <c r="H36" s="54"/>
      <c r="I36" s="52"/>
      <c r="J36" s="54"/>
      <c r="K36" s="52"/>
      <c r="L36" s="52"/>
      <c r="M36" s="13"/>
      <c r="N36" s="2"/>
      <c r="O36" s="2"/>
      <c r="P36" s="2"/>
      <c r="Q36" s="2"/>
    </row>
    <row r="37" thickTop="1">
      <c r="A37" s="10"/>
      <c r="B37" s="41">
        <v>2</v>
      </c>
      <c r="C37" s="42" t="s">
        <v>94</v>
      </c>
      <c r="D37" s="42" t="s">
        <v>160</v>
      </c>
      <c r="E37" s="42" t="s">
        <v>96</v>
      </c>
      <c r="F37" s="42" t="s">
        <v>7</v>
      </c>
      <c r="G37" s="43" t="s">
        <v>97</v>
      </c>
      <c r="H37" s="55">
        <v>540</v>
      </c>
      <c r="I37" s="56">
        <v>0</v>
      </c>
      <c r="J37" s="57">
        <f>ROUND(H37*I37,2)</f>
        <v>0</v>
      </c>
      <c r="K37" s="58">
        <v>0.20999999999999999</v>
      </c>
      <c r="L37" s="59">
        <f>ROUND(J37*1.21,2)</f>
        <v>0</v>
      </c>
      <c r="M37" s="13"/>
      <c r="N37" s="2"/>
      <c r="O37" s="2"/>
      <c r="P37" s="2"/>
      <c r="Q37" s="33">
        <f>IF(ISNUMBER(K37),IF(H37&gt;0,IF(I37&gt;0,J37,0),0),0)</f>
        <v>0</v>
      </c>
      <c r="R37" s="9">
        <f>IF(ISNUMBER(K37)=FALSE,J37,0)</f>
        <v>0</v>
      </c>
    </row>
    <row r="38">
      <c r="A38" s="10"/>
      <c r="B38" s="49" t="s">
        <v>50</v>
      </c>
      <c r="C38" s="1"/>
      <c r="D38" s="1"/>
      <c r="E38" s="50" t="s">
        <v>191</v>
      </c>
      <c r="F38" s="1"/>
      <c r="G38" s="1"/>
      <c r="H38" s="40"/>
      <c r="I38" s="1"/>
      <c r="J38" s="40"/>
      <c r="K38" s="1"/>
      <c r="L38" s="1"/>
      <c r="M38" s="13"/>
      <c r="N38" s="2"/>
      <c r="O38" s="2"/>
      <c r="P38" s="2"/>
      <c r="Q38" s="2"/>
    </row>
    <row r="39">
      <c r="A39" s="10"/>
      <c r="B39" s="49" t="s">
        <v>52</v>
      </c>
      <c r="C39" s="1"/>
      <c r="D39" s="1"/>
      <c r="E39" s="50" t="s">
        <v>192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>
      <c r="A40" s="10"/>
      <c r="B40" s="49" t="s">
        <v>54</v>
      </c>
      <c r="C40" s="1"/>
      <c r="D40" s="1"/>
      <c r="E40" s="50" t="s">
        <v>100</v>
      </c>
      <c r="F40" s="1"/>
      <c r="G40" s="1"/>
      <c r="H40" s="40"/>
      <c r="I40" s="1"/>
      <c r="J40" s="40"/>
      <c r="K40" s="1"/>
      <c r="L40" s="1"/>
      <c r="M40" s="13"/>
      <c r="N40" s="2"/>
      <c r="O40" s="2"/>
      <c r="P40" s="2"/>
      <c r="Q40" s="2"/>
    </row>
    <row r="41" thickBot="1">
      <c r="A41" s="10"/>
      <c r="B41" s="51" t="s">
        <v>56</v>
      </c>
      <c r="C41" s="52"/>
      <c r="D41" s="52"/>
      <c r="E41" s="53" t="s">
        <v>57</v>
      </c>
      <c r="F41" s="52"/>
      <c r="G41" s="52"/>
      <c r="H41" s="54"/>
      <c r="I41" s="52"/>
      <c r="J41" s="54"/>
      <c r="K41" s="52"/>
      <c r="L41" s="52"/>
      <c r="M41" s="13"/>
      <c r="N41" s="2"/>
      <c r="O41" s="2"/>
      <c r="P41" s="2"/>
      <c r="Q41" s="2"/>
    </row>
    <row r="42" thickTop="1">
      <c r="A42" s="10"/>
      <c r="B42" s="41">
        <v>3</v>
      </c>
      <c r="C42" s="42" t="s">
        <v>193</v>
      </c>
      <c r="D42" s="42" t="s">
        <v>7</v>
      </c>
      <c r="E42" s="42" t="s">
        <v>194</v>
      </c>
      <c r="F42" s="42" t="s">
        <v>7</v>
      </c>
      <c r="G42" s="43" t="s">
        <v>137</v>
      </c>
      <c r="H42" s="55">
        <v>60.847999999999999</v>
      </c>
      <c r="I42" s="56">
        <v>0</v>
      </c>
      <c r="J42" s="57">
        <f>ROUND(H42*I42,2)</f>
        <v>0</v>
      </c>
      <c r="K42" s="58">
        <v>0.20999999999999999</v>
      </c>
      <c r="L42" s="59">
        <f>ROUND(J42*1.21,2)</f>
        <v>0</v>
      </c>
      <c r="M42" s="13"/>
      <c r="N42" s="2"/>
      <c r="O42" s="2"/>
      <c r="P42" s="2"/>
      <c r="Q42" s="33">
        <f>IF(ISNUMBER(K42),IF(H42&gt;0,IF(I42&gt;0,J42,0),0),0)</f>
        <v>0</v>
      </c>
      <c r="R42" s="9">
        <f>IF(ISNUMBER(K42)=FALSE,J42,0)</f>
        <v>0</v>
      </c>
    </row>
    <row r="43">
      <c r="A43" s="10"/>
      <c r="B43" s="49" t="s">
        <v>50</v>
      </c>
      <c r="C43" s="1"/>
      <c r="D43" s="1"/>
      <c r="E43" s="50" t="s">
        <v>195</v>
      </c>
      <c r="F43" s="1"/>
      <c r="G43" s="1"/>
      <c r="H43" s="40"/>
      <c r="I43" s="1"/>
      <c r="J43" s="40"/>
      <c r="K43" s="1"/>
      <c r="L43" s="1"/>
      <c r="M43" s="13"/>
      <c r="N43" s="2"/>
      <c r="O43" s="2"/>
      <c r="P43" s="2"/>
      <c r="Q43" s="2"/>
    </row>
    <row r="44">
      <c r="A44" s="10"/>
      <c r="B44" s="49" t="s">
        <v>52</v>
      </c>
      <c r="C44" s="1"/>
      <c r="D44" s="1"/>
      <c r="E44" s="50" t="s">
        <v>196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>
      <c r="A45" s="10"/>
      <c r="B45" s="49" t="s">
        <v>54</v>
      </c>
      <c r="C45" s="1"/>
      <c r="D45" s="1"/>
      <c r="E45" s="50" t="s">
        <v>197</v>
      </c>
      <c r="F45" s="1"/>
      <c r="G45" s="1"/>
      <c r="H45" s="40"/>
      <c r="I45" s="1"/>
      <c r="J45" s="40"/>
      <c r="K45" s="1"/>
      <c r="L45" s="1"/>
      <c r="M45" s="13"/>
      <c r="N45" s="2"/>
      <c r="O45" s="2"/>
      <c r="P45" s="2"/>
      <c r="Q45" s="2"/>
    </row>
    <row r="46" thickBot="1">
      <c r="A46" s="10"/>
      <c r="B46" s="51" t="s">
        <v>56</v>
      </c>
      <c r="C46" s="52"/>
      <c r="D46" s="52"/>
      <c r="E46" s="53" t="s">
        <v>57</v>
      </c>
      <c r="F46" s="52"/>
      <c r="G46" s="52"/>
      <c r="H46" s="54"/>
      <c r="I46" s="52"/>
      <c r="J46" s="54"/>
      <c r="K46" s="52"/>
      <c r="L46" s="52"/>
      <c r="M46" s="13"/>
      <c r="N46" s="2"/>
      <c r="O46" s="2"/>
      <c r="P46" s="2"/>
      <c r="Q46" s="2"/>
    </row>
    <row r="47" thickTop="1" thickBot="1" ht="25" customHeight="1">
      <c r="A47" s="10"/>
      <c r="B47" s="1"/>
      <c r="C47" s="60">
        <v>0</v>
      </c>
      <c r="D47" s="1"/>
      <c r="E47" s="60" t="s">
        <v>37</v>
      </c>
      <c r="F47" s="1"/>
      <c r="G47" s="61" t="s">
        <v>85</v>
      </c>
      <c r="H47" s="62">
        <f>J32+J37+J42</f>
        <v>0</v>
      </c>
      <c r="I47" s="61" t="s">
        <v>86</v>
      </c>
      <c r="J47" s="63">
        <f>(L47-H47)</f>
        <v>0</v>
      </c>
      <c r="K47" s="61" t="s">
        <v>87</v>
      </c>
      <c r="L47" s="64">
        <f>ROUND((J32+J37+J42)*1.21,2)</f>
        <v>0</v>
      </c>
      <c r="M47" s="13"/>
      <c r="N47" s="2"/>
      <c r="O47" s="2"/>
      <c r="P47" s="2"/>
      <c r="Q47" s="33">
        <f>0+Q32+Q37+Q42</f>
        <v>0</v>
      </c>
      <c r="R47" s="9">
        <f>0+R32+R37+R42</f>
        <v>0</v>
      </c>
      <c r="S47" s="65">
        <f>Q47*(1+J47)+R47</f>
        <v>0</v>
      </c>
    </row>
    <row r="48" thickTop="1" thickBot="1" ht="25" customHeight="1">
      <c r="A48" s="10"/>
      <c r="B48" s="66"/>
      <c r="C48" s="66"/>
      <c r="D48" s="66"/>
      <c r="E48" s="66"/>
      <c r="F48" s="66"/>
      <c r="G48" s="67" t="s">
        <v>88</v>
      </c>
      <c r="H48" s="68">
        <f>0+J32+J37+J42</f>
        <v>0</v>
      </c>
      <c r="I48" s="67" t="s">
        <v>89</v>
      </c>
      <c r="J48" s="69">
        <f>0+J47</f>
        <v>0</v>
      </c>
      <c r="K48" s="67" t="s">
        <v>90</v>
      </c>
      <c r="L48" s="70">
        <f>0+L47</f>
        <v>0</v>
      </c>
      <c r="M48" s="13"/>
      <c r="N48" s="2"/>
      <c r="O48" s="2"/>
      <c r="P48" s="2"/>
      <c r="Q48" s="2"/>
    </row>
    <row r="49" ht="40" customHeight="1">
      <c r="A49" s="10"/>
      <c r="B49" s="74" t="s">
        <v>113</v>
      </c>
      <c r="C49" s="1"/>
      <c r="D49" s="1"/>
      <c r="E49" s="1"/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>
      <c r="A50" s="10"/>
      <c r="B50" s="41">
        <v>4</v>
      </c>
      <c r="C50" s="42" t="s">
        <v>198</v>
      </c>
      <c r="D50" s="42" t="s">
        <v>95</v>
      </c>
      <c r="E50" s="42" t="s">
        <v>199</v>
      </c>
      <c r="F50" s="42" t="s">
        <v>7</v>
      </c>
      <c r="G50" s="43" t="s">
        <v>137</v>
      </c>
      <c r="H50" s="44">
        <v>1054</v>
      </c>
      <c r="I50" s="45">
        <v>0</v>
      </c>
      <c r="J50" s="46">
        <f>ROUND(H50*I50,2)</f>
        <v>0</v>
      </c>
      <c r="K50" s="47">
        <v>0.20999999999999999</v>
      </c>
      <c r="L50" s="48">
        <f>ROUND(J50*1.21,2)</f>
        <v>0</v>
      </c>
      <c r="M50" s="13"/>
      <c r="N50" s="2"/>
      <c r="O50" s="2"/>
      <c r="P50" s="2"/>
      <c r="Q50" s="33">
        <f>IF(ISNUMBER(K50),IF(H50&gt;0,IF(I50&gt;0,J50,0),0),0)</f>
        <v>0</v>
      </c>
      <c r="R50" s="9">
        <f>IF(ISNUMBER(K50)=FALSE,J50,0)</f>
        <v>0</v>
      </c>
    </row>
    <row r="51">
      <c r="A51" s="10"/>
      <c r="B51" s="49" t="s">
        <v>50</v>
      </c>
      <c r="C51" s="1"/>
      <c r="D51" s="1"/>
      <c r="E51" s="50" t="s">
        <v>152</v>
      </c>
      <c r="F51" s="1"/>
      <c r="G51" s="1"/>
      <c r="H51" s="40"/>
      <c r="I51" s="1"/>
      <c r="J51" s="40"/>
      <c r="K51" s="1"/>
      <c r="L51" s="1"/>
      <c r="M51" s="13"/>
      <c r="N51" s="2"/>
      <c r="O51" s="2"/>
      <c r="P51" s="2"/>
      <c r="Q51" s="2"/>
    </row>
    <row r="52">
      <c r="A52" s="10"/>
      <c r="B52" s="49" t="s">
        <v>52</v>
      </c>
      <c r="C52" s="1"/>
      <c r="D52" s="1"/>
      <c r="E52" s="50" t="s">
        <v>200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>
      <c r="A53" s="10"/>
      <c r="B53" s="49" t="s">
        <v>54</v>
      </c>
      <c r="C53" s="1"/>
      <c r="D53" s="1"/>
      <c r="E53" s="50" t="s">
        <v>154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 thickBot="1">
      <c r="A54" s="10"/>
      <c r="B54" s="51" t="s">
        <v>56</v>
      </c>
      <c r="C54" s="52"/>
      <c r="D54" s="52"/>
      <c r="E54" s="53" t="s">
        <v>57</v>
      </c>
      <c r="F54" s="52"/>
      <c r="G54" s="52"/>
      <c r="H54" s="54"/>
      <c r="I54" s="52"/>
      <c r="J54" s="54"/>
      <c r="K54" s="52"/>
      <c r="L54" s="52"/>
      <c r="M54" s="13"/>
      <c r="N54" s="2"/>
      <c r="O54" s="2"/>
      <c r="P54" s="2"/>
      <c r="Q54" s="2"/>
    </row>
    <row r="55" thickTop="1">
      <c r="A55" s="10"/>
      <c r="B55" s="41">
        <v>5</v>
      </c>
      <c r="C55" s="42" t="s">
        <v>198</v>
      </c>
      <c r="D55" s="42" t="s">
        <v>160</v>
      </c>
      <c r="E55" s="42" t="s">
        <v>199</v>
      </c>
      <c r="F55" s="42" t="s">
        <v>7</v>
      </c>
      <c r="G55" s="43" t="s">
        <v>137</v>
      </c>
      <c r="H55" s="55">
        <v>300</v>
      </c>
      <c r="I55" s="56">
        <v>0</v>
      </c>
      <c r="J55" s="57">
        <f>ROUND(H55*I55,2)</f>
        <v>0</v>
      </c>
      <c r="K55" s="58">
        <v>0.20999999999999999</v>
      </c>
      <c r="L55" s="59">
        <f>ROUND(J55*1.21,2)</f>
        <v>0</v>
      </c>
      <c r="M55" s="13"/>
      <c r="N55" s="2"/>
      <c r="O55" s="2"/>
      <c r="P55" s="2"/>
      <c r="Q55" s="33">
        <f>IF(ISNUMBER(K55),IF(H55&gt;0,IF(I55&gt;0,J55,0),0),0)</f>
        <v>0</v>
      </c>
      <c r="R55" s="9">
        <f>IF(ISNUMBER(K55)=FALSE,J55,0)</f>
        <v>0</v>
      </c>
    </row>
    <row r="56">
      <c r="A56" s="10"/>
      <c r="B56" s="49" t="s">
        <v>50</v>
      </c>
      <c r="C56" s="1"/>
      <c r="D56" s="1"/>
      <c r="E56" s="50" t="s">
        <v>201</v>
      </c>
      <c r="F56" s="1"/>
      <c r="G56" s="1"/>
      <c r="H56" s="40"/>
      <c r="I56" s="1"/>
      <c r="J56" s="40"/>
      <c r="K56" s="1"/>
      <c r="L56" s="1"/>
      <c r="M56" s="13"/>
      <c r="N56" s="2"/>
      <c r="O56" s="2"/>
      <c r="P56" s="2"/>
      <c r="Q56" s="2"/>
    </row>
    <row r="57">
      <c r="A57" s="10"/>
      <c r="B57" s="49" t="s">
        <v>52</v>
      </c>
      <c r="C57" s="1"/>
      <c r="D57" s="1"/>
      <c r="E57" s="50" t="s">
        <v>202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>
      <c r="A58" s="10"/>
      <c r="B58" s="49" t="s">
        <v>54</v>
      </c>
      <c r="C58" s="1"/>
      <c r="D58" s="1"/>
      <c r="E58" s="50" t="s">
        <v>154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 thickBot="1">
      <c r="A59" s="10"/>
      <c r="B59" s="51" t="s">
        <v>56</v>
      </c>
      <c r="C59" s="52"/>
      <c r="D59" s="52"/>
      <c r="E59" s="53" t="s">
        <v>57</v>
      </c>
      <c r="F59" s="52"/>
      <c r="G59" s="52"/>
      <c r="H59" s="54"/>
      <c r="I59" s="52"/>
      <c r="J59" s="54"/>
      <c r="K59" s="52"/>
      <c r="L59" s="52"/>
      <c r="M59" s="13"/>
      <c r="N59" s="2"/>
      <c r="O59" s="2"/>
      <c r="P59" s="2"/>
      <c r="Q59" s="2"/>
    </row>
    <row r="60" thickTop="1">
      <c r="A60" s="10"/>
      <c r="B60" s="41">
        <v>6</v>
      </c>
      <c r="C60" s="42" t="s">
        <v>203</v>
      </c>
      <c r="D60" s="42" t="s">
        <v>7</v>
      </c>
      <c r="E60" s="42" t="s">
        <v>204</v>
      </c>
      <c r="F60" s="42" t="s">
        <v>7</v>
      </c>
      <c r="G60" s="43" t="s">
        <v>137</v>
      </c>
      <c r="H60" s="55">
        <v>60.847999999999999</v>
      </c>
      <c r="I60" s="56">
        <v>0</v>
      </c>
      <c r="J60" s="57">
        <f>ROUND(H60*I60,2)</f>
        <v>0</v>
      </c>
      <c r="K60" s="58">
        <v>0.20999999999999999</v>
      </c>
      <c r="L60" s="59">
        <f>ROUND(J60*1.21,2)</f>
        <v>0</v>
      </c>
      <c r="M60" s="13"/>
      <c r="N60" s="2"/>
      <c r="O60" s="2"/>
      <c r="P60" s="2"/>
      <c r="Q60" s="33">
        <f>IF(ISNUMBER(K60),IF(H60&gt;0,IF(I60&gt;0,J60,0),0),0)</f>
        <v>0</v>
      </c>
      <c r="R60" s="9">
        <f>IF(ISNUMBER(K60)=FALSE,J60,0)</f>
        <v>0</v>
      </c>
    </row>
    <row r="61">
      <c r="A61" s="10"/>
      <c r="B61" s="49" t="s">
        <v>50</v>
      </c>
      <c r="C61" s="1"/>
      <c r="D61" s="1"/>
      <c r="E61" s="50" t="s">
        <v>205</v>
      </c>
      <c r="F61" s="1"/>
      <c r="G61" s="1"/>
      <c r="H61" s="40"/>
      <c r="I61" s="1"/>
      <c r="J61" s="40"/>
      <c r="K61" s="1"/>
      <c r="L61" s="1"/>
      <c r="M61" s="13"/>
      <c r="N61" s="2"/>
      <c r="O61" s="2"/>
      <c r="P61" s="2"/>
      <c r="Q61" s="2"/>
    </row>
    <row r="62">
      <c r="A62" s="10"/>
      <c r="B62" s="49" t="s">
        <v>52</v>
      </c>
      <c r="C62" s="1"/>
      <c r="D62" s="1"/>
      <c r="E62" s="50" t="s">
        <v>206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>
      <c r="A63" s="10"/>
      <c r="B63" s="49" t="s">
        <v>54</v>
      </c>
      <c r="C63" s="1"/>
      <c r="D63" s="1"/>
      <c r="E63" s="50" t="s">
        <v>207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 thickBot="1">
      <c r="A64" s="10"/>
      <c r="B64" s="51" t="s">
        <v>56</v>
      </c>
      <c r="C64" s="52"/>
      <c r="D64" s="52"/>
      <c r="E64" s="53" t="s">
        <v>57</v>
      </c>
      <c r="F64" s="52"/>
      <c r="G64" s="52"/>
      <c r="H64" s="54"/>
      <c r="I64" s="52"/>
      <c r="J64" s="54"/>
      <c r="K64" s="52"/>
      <c r="L64" s="52"/>
      <c r="M64" s="13"/>
      <c r="N64" s="2"/>
      <c r="O64" s="2"/>
      <c r="P64" s="2"/>
      <c r="Q64" s="2"/>
    </row>
    <row r="65" thickTop="1">
      <c r="A65" s="10"/>
      <c r="B65" s="41">
        <v>7</v>
      </c>
      <c r="C65" s="42" t="s">
        <v>208</v>
      </c>
      <c r="D65" s="42" t="s">
        <v>7</v>
      </c>
      <c r="E65" s="42" t="s">
        <v>209</v>
      </c>
      <c r="F65" s="42" t="s">
        <v>7</v>
      </c>
      <c r="G65" s="43" t="s">
        <v>137</v>
      </c>
      <c r="H65" s="55">
        <v>23.489999999999998</v>
      </c>
      <c r="I65" s="56">
        <v>0</v>
      </c>
      <c r="J65" s="57">
        <f>ROUND(H65*I65,2)</f>
        <v>0</v>
      </c>
      <c r="K65" s="58">
        <v>0.20999999999999999</v>
      </c>
      <c r="L65" s="59">
        <f>ROUND(J65*1.21,2)</f>
        <v>0</v>
      </c>
      <c r="M65" s="13"/>
      <c r="N65" s="2"/>
      <c r="O65" s="2"/>
      <c r="P65" s="2"/>
      <c r="Q65" s="33">
        <f>IF(ISNUMBER(K65),IF(H65&gt;0,IF(I65&gt;0,J65,0),0),0)</f>
        <v>0</v>
      </c>
      <c r="R65" s="9">
        <f>IF(ISNUMBER(K65)=FALSE,J65,0)</f>
        <v>0</v>
      </c>
    </row>
    <row r="66">
      <c r="A66" s="10"/>
      <c r="B66" s="49" t="s">
        <v>50</v>
      </c>
      <c r="C66" s="1"/>
      <c r="D66" s="1"/>
      <c r="E66" s="50" t="s">
        <v>152</v>
      </c>
      <c r="F66" s="1"/>
      <c r="G66" s="1"/>
      <c r="H66" s="40"/>
      <c r="I66" s="1"/>
      <c r="J66" s="40"/>
      <c r="K66" s="1"/>
      <c r="L66" s="1"/>
      <c r="M66" s="13"/>
      <c r="N66" s="2"/>
      <c r="O66" s="2"/>
      <c r="P66" s="2"/>
      <c r="Q66" s="2"/>
    </row>
    <row r="67">
      <c r="A67" s="10"/>
      <c r="B67" s="49" t="s">
        <v>52</v>
      </c>
      <c r="C67" s="1"/>
      <c r="D67" s="1"/>
      <c r="E67" s="50" t="s">
        <v>210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>
      <c r="A68" s="10"/>
      <c r="B68" s="49" t="s">
        <v>54</v>
      </c>
      <c r="C68" s="1"/>
      <c r="D68" s="1"/>
      <c r="E68" s="50" t="s">
        <v>211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 thickBot="1">
      <c r="A69" s="10"/>
      <c r="B69" s="51" t="s">
        <v>56</v>
      </c>
      <c r="C69" s="52"/>
      <c r="D69" s="52"/>
      <c r="E69" s="53" t="s">
        <v>57</v>
      </c>
      <c r="F69" s="52"/>
      <c r="G69" s="52"/>
      <c r="H69" s="54"/>
      <c r="I69" s="52"/>
      <c r="J69" s="54"/>
      <c r="K69" s="52"/>
      <c r="L69" s="52"/>
      <c r="M69" s="13"/>
      <c r="N69" s="2"/>
      <c r="O69" s="2"/>
      <c r="P69" s="2"/>
      <c r="Q69" s="2"/>
    </row>
    <row r="70" thickTop="1">
      <c r="A70" s="10"/>
      <c r="B70" s="41">
        <v>8</v>
      </c>
      <c r="C70" s="42" t="s">
        <v>212</v>
      </c>
      <c r="D70" s="42" t="s">
        <v>7</v>
      </c>
      <c r="E70" s="42" t="s">
        <v>213</v>
      </c>
      <c r="F70" s="42" t="s">
        <v>7</v>
      </c>
      <c r="G70" s="43" t="s">
        <v>137</v>
      </c>
      <c r="H70" s="55">
        <v>19.440000000000001</v>
      </c>
      <c r="I70" s="56">
        <v>0</v>
      </c>
      <c r="J70" s="57">
        <f>ROUND(H70*I70,2)</f>
        <v>0</v>
      </c>
      <c r="K70" s="58">
        <v>0.20999999999999999</v>
      </c>
      <c r="L70" s="59">
        <f>ROUND(J70*1.21,2)</f>
        <v>0</v>
      </c>
      <c r="M70" s="13"/>
      <c r="N70" s="2"/>
      <c r="O70" s="2"/>
      <c r="P70" s="2"/>
      <c r="Q70" s="33">
        <f>IF(ISNUMBER(K70),IF(H70&gt;0,IF(I70&gt;0,J70,0),0),0)</f>
        <v>0</v>
      </c>
      <c r="R70" s="9">
        <f>IF(ISNUMBER(K70)=FALSE,J70,0)</f>
        <v>0</v>
      </c>
    </row>
    <row r="71">
      <c r="A71" s="10"/>
      <c r="B71" s="49" t="s">
        <v>50</v>
      </c>
      <c r="C71" s="1"/>
      <c r="D71" s="1"/>
      <c r="E71" s="50" t="s">
        <v>152</v>
      </c>
      <c r="F71" s="1"/>
      <c r="G71" s="1"/>
      <c r="H71" s="40"/>
      <c r="I71" s="1"/>
      <c r="J71" s="40"/>
      <c r="K71" s="1"/>
      <c r="L71" s="1"/>
      <c r="M71" s="13"/>
      <c r="N71" s="2"/>
      <c r="O71" s="2"/>
      <c r="P71" s="2"/>
      <c r="Q71" s="2"/>
    </row>
    <row r="72">
      <c r="A72" s="10"/>
      <c r="B72" s="49" t="s">
        <v>52</v>
      </c>
      <c r="C72" s="1"/>
      <c r="D72" s="1"/>
      <c r="E72" s="50" t="s">
        <v>214</v>
      </c>
      <c r="F72" s="1"/>
      <c r="G72" s="1"/>
      <c r="H72" s="40"/>
      <c r="I72" s="1"/>
      <c r="J72" s="40"/>
      <c r="K72" s="1"/>
      <c r="L72" s="1"/>
      <c r="M72" s="13"/>
      <c r="N72" s="2"/>
      <c r="O72" s="2"/>
      <c r="P72" s="2"/>
      <c r="Q72" s="2"/>
    </row>
    <row r="73">
      <c r="A73" s="10"/>
      <c r="B73" s="49" t="s">
        <v>54</v>
      </c>
      <c r="C73" s="1"/>
      <c r="D73" s="1"/>
      <c r="E73" s="50" t="s">
        <v>211</v>
      </c>
      <c r="F73" s="1"/>
      <c r="G73" s="1"/>
      <c r="H73" s="40"/>
      <c r="I73" s="1"/>
      <c r="J73" s="40"/>
      <c r="K73" s="1"/>
      <c r="L73" s="1"/>
      <c r="M73" s="13"/>
      <c r="N73" s="2"/>
      <c r="O73" s="2"/>
      <c r="P73" s="2"/>
      <c r="Q73" s="2"/>
    </row>
    <row r="74" thickBot="1">
      <c r="A74" s="10"/>
      <c r="B74" s="51" t="s">
        <v>56</v>
      </c>
      <c r="C74" s="52"/>
      <c r="D74" s="52"/>
      <c r="E74" s="53" t="s">
        <v>57</v>
      </c>
      <c r="F74" s="52"/>
      <c r="G74" s="52"/>
      <c r="H74" s="54"/>
      <c r="I74" s="52"/>
      <c r="J74" s="54"/>
      <c r="K74" s="52"/>
      <c r="L74" s="52"/>
      <c r="M74" s="13"/>
      <c r="N74" s="2"/>
      <c r="O74" s="2"/>
      <c r="P74" s="2"/>
      <c r="Q74" s="2"/>
    </row>
    <row r="75" thickTop="1">
      <c r="A75" s="10"/>
      <c r="B75" s="41">
        <v>9</v>
      </c>
      <c r="C75" s="42" t="s">
        <v>155</v>
      </c>
      <c r="D75" s="42" t="s">
        <v>95</v>
      </c>
      <c r="E75" s="42" t="s">
        <v>156</v>
      </c>
      <c r="F75" s="42" t="s">
        <v>7</v>
      </c>
      <c r="G75" s="43" t="s">
        <v>137</v>
      </c>
      <c r="H75" s="55">
        <v>1096.9300000000001</v>
      </c>
      <c r="I75" s="56">
        <v>0</v>
      </c>
      <c r="J75" s="57">
        <f>ROUND(H75*I75,2)</f>
        <v>0</v>
      </c>
      <c r="K75" s="58">
        <v>0.20999999999999999</v>
      </c>
      <c r="L75" s="59">
        <f>ROUND(J75*1.21,2)</f>
        <v>0</v>
      </c>
      <c r="M75" s="13"/>
      <c r="N75" s="2"/>
      <c r="O75" s="2"/>
      <c r="P75" s="2"/>
      <c r="Q75" s="33">
        <f>IF(ISNUMBER(K75),IF(H75&gt;0,IF(I75&gt;0,J75,0),0),0)</f>
        <v>0</v>
      </c>
      <c r="R75" s="9">
        <f>IF(ISNUMBER(K75)=FALSE,J75,0)</f>
        <v>0</v>
      </c>
    </row>
    <row r="76">
      <c r="A76" s="10"/>
      <c r="B76" s="49" t="s">
        <v>50</v>
      </c>
      <c r="C76" s="1"/>
      <c r="D76" s="1"/>
      <c r="E76" s="50" t="s">
        <v>215</v>
      </c>
      <c r="F76" s="1"/>
      <c r="G76" s="1"/>
      <c r="H76" s="40"/>
      <c r="I76" s="1"/>
      <c r="J76" s="40"/>
      <c r="K76" s="1"/>
      <c r="L76" s="1"/>
      <c r="M76" s="13"/>
      <c r="N76" s="2"/>
      <c r="O76" s="2"/>
      <c r="P76" s="2"/>
      <c r="Q76" s="2"/>
    </row>
    <row r="77">
      <c r="A77" s="10"/>
      <c r="B77" s="49" t="s">
        <v>52</v>
      </c>
      <c r="C77" s="1"/>
      <c r="D77" s="1"/>
      <c r="E77" s="50" t="s">
        <v>216</v>
      </c>
      <c r="F77" s="1"/>
      <c r="G77" s="1"/>
      <c r="H77" s="40"/>
      <c r="I77" s="1"/>
      <c r="J77" s="40"/>
      <c r="K77" s="1"/>
      <c r="L77" s="1"/>
      <c r="M77" s="13"/>
      <c r="N77" s="2"/>
      <c r="O77" s="2"/>
      <c r="P77" s="2"/>
      <c r="Q77" s="2"/>
    </row>
    <row r="78">
      <c r="A78" s="10"/>
      <c r="B78" s="49" t="s">
        <v>54</v>
      </c>
      <c r="C78" s="1"/>
      <c r="D78" s="1"/>
      <c r="E78" s="50" t="s">
        <v>159</v>
      </c>
      <c r="F78" s="1"/>
      <c r="G78" s="1"/>
      <c r="H78" s="40"/>
      <c r="I78" s="1"/>
      <c r="J78" s="40"/>
      <c r="K78" s="1"/>
      <c r="L78" s="1"/>
      <c r="M78" s="13"/>
      <c r="N78" s="2"/>
      <c r="O78" s="2"/>
      <c r="P78" s="2"/>
      <c r="Q78" s="2"/>
    </row>
    <row r="79" thickBot="1">
      <c r="A79" s="10"/>
      <c r="B79" s="51" t="s">
        <v>56</v>
      </c>
      <c r="C79" s="52"/>
      <c r="D79" s="52"/>
      <c r="E79" s="53" t="s">
        <v>57</v>
      </c>
      <c r="F79" s="52"/>
      <c r="G79" s="52"/>
      <c r="H79" s="54"/>
      <c r="I79" s="52"/>
      <c r="J79" s="54"/>
      <c r="K79" s="52"/>
      <c r="L79" s="52"/>
      <c r="M79" s="13"/>
      <c r="N79" s="2"/>
      <c r="O79" s="2"/>
      <c r="P79" s="2"/>
      <c r="Q79" s="2"/>
    </row>
    <row r="80" thickTop="1">
      <c r="A80" s="10"/>
      <c r="B80" s="41">
        <v>10</v>
      </c>
      <c r="C80" s="42" t="s">
        <v>155</v>
      </c>
      <c r="D80" s="42" t="s">
        <v>160</v>
      </c>
      <c r="E80" s="42" t="s">
        <v>156</v>
      </c>
      <c r="F80" s="42" t="s">
        <v>7</v>
      </c>
      <c r="G80" s="43" t="s">
        <v>137</v>
      </c>
      <c r="H80" s="55">
        <v>300</v>
      </c>
      <c r="I80" s="56">
        <v>0</v>
      </c>
      <c r="J80" s="57">
        <f>ROUND(H80*I80,2)</f>
        <v>0</v>
      </c>
      <c r="K80" s="58">
        <v>0.20999999999999999</v>
      </c>
      <c r="L80" s="59">
        <f>ROUND(J80*1.21,2)</f>
        <v>0</v>
      </c>
      <c r="M80" s="13"/>
      <c r="N80" s="2"/>
      <c r="O80" s="2"/>
      <c r="P80" s="2"/>
      <c r="Q80" s="33">
        <f>IF(ISNUMBER(K80),IF(H80&gt;0,IF(I80&gt;0,J80,0),0),0)</f>
        <v>0</v>
      </c>
      <c r="R80" s="9">
        <f>IF(ISNUMBER(K80)=FALSE,J80,0)</f>
        <v>0</v>
      </c>
    </row>
    <row r="81">
      <c r="A81" s="10"/>
      <c r="B81" s="49" t="s">
        <v>50</v>
      </c>
      <c r="C81" s="1"/>
      <c r="D81" s="1"/>
      <c r="E81" s="50" t="s">
        <v>217</v>
      </c>
      <c r="F81" s="1"/>
      <c r="G81" s="1"/>
      <c r="H81" s="40"/>
      <c r="I81" s="1"/>
      <c r="J81" s="40"/>
      <c r="K81" s="1"/>
      <c r="L81" s="1"/>
      <c r="M81" s="13"/>
      <c r="N81" s="2"/>
      <c r="O81" s="2"/>
      <c r="P81" s="2"/>
      <c r="Q81" s="2"/>
    </row>
    <row r="82">
      <c r="A82" s="10"/>
      <c r="B82" s="49" t="s">
        <v>52</v>
      </c>
      <c r="C82" s="1"/>
      <c r="D82" s="1"/>
      <c r="E82" s="50" t="s">
        <v>218</v>
      </c>
      <c r="F82" s="1"/>
      <c r="G82" s="1"/>
      <c r="H82" s="40"/>
      <c r="I82" s="1"/>
      <c r="J82" s="40"/>
      <c r="K82" s="1"/>
      <c r="L82" s="1"/>
      <c r="M82" s="13"/>
      <c r="N82" s="2"/>
      <c r="O82" s="2"/>
      <c r="P82" s="2"/>
      <c r="Q82" s="2"/>
    </row>
    <row r="83">
      <c r="A83" s="10"/>
      <c r="B83" s="49" t="s">
        <v>54</v>
      </c>
      <c r="C83" s="1"/>
      <c r="D83" s="1"/>
      <c r="E83" s="50" t="s">
        <v>159</v>
      </c>
      <c r="F83" s="1"/>
      <c r="G83" s="1"/>
      <c r="H83" s="40"/>
      <c r="I83" s="1"/>
      <c r="J83" s="40"/>
      <c r="K83" s="1"/>
      <c r="L83" s="1"/>
      <c r="M83" s="13"/>
      <c r="N83" s="2"/>
      <c r="O83" s="2"/>
      <c r="P83" s="2"/>
      <c r="Q83" s="2"/>
    </row>
    <row r="84" thickBot="1">
      <c r="A84" s="10"/>
      <c r="B84" s="51" t="s">
        <v>56</v>
      </c>
      <c r="C84" s="52"/>
      <c r="D84" s="52"/>
      <c r="E84" s="53" t="s">
        <v>57</v>
      </c>
      <c r="F84" s="52"/>
      <c r="G84" s="52"/>
      <c r="H84" s="54"/>
      <c r="I84" s="52"/>
      <c r="J84" s="54"/>
      <c r="K84" s="52"/>
      <c r="L84" s="52"/>
      <c r="M84" s="13"/>
      <c r="N84" s="2"/>
      <c r="O84" s="2"/>
      <c r="P84" s="2"/>
      <c r="Q84" s="2"/>
    </row>
    <row r="85" thickTop="1">
      <c r="A85" s="10"/>
      <c r="B85" s="41">
        <v>11</v>
      </c>
      <c r="C85" s="42" t="s">
        <v>219</v>
      </c>
      <c r="D85" s="42" t="s">
        <v>7</v>
      </c>
      <c r="E85" s="42" t="s">
        <v>220</v>
      </c>
      <c r="F85" s="42" t="s">
        <v>7</v>
      </c>
      <c r="G85" s="43" t="s">
        <v>137</v>
      </c>
      <c r="H85" s="55">
        <v>543</v>
      </c>
      <c r="I85" s="56">
        <v>0</v>
      </c>
      <c r="J85" s="57">
        <f>ROUND(H85*I85,2)</f>
        <v>0</v>
      </c>
      <c r="K85" s="58">
        <v>0.20999999999999999</v>
      </c>
      <c r="L85" s="59">
        <f>ROUND(J85*1.21,2)</f>
        <v>0</v>
      </c>
      <c r="M85" s="13"/>
      <c r="N85" s="2"/>
      <c r="O85" s="2"/>
      <c r="P85" s="2"/>
      <c r="Q85" s="33">
        <f>IF(ISNUMBER(K85),IF(H85&gt;0,IF(I85&gt;0,J85,0),0),0)</f>
        <v>0</v>
      </c>
      <c r="R85" s="9">
        <f>IF(ISNUMBER(K85)=FALSE,J85,0)</f>
        <v>0</v>
      </c>
    </row>
    <row r="86">
      <c r="A86" s="10"/>
      <c r="B86" s="49" t="s">
        <v>50</v>
      </c>
      <c r="C86" s="1"/>
      <c r="D86" s="1"/>
      <c r="E86" s="50" t="s">
        <v>221</v>
      </c>
      <c r="F86" s="1"/>
      <c r="G86" s="1"/>
      <c r="H86" s="40"/>
      <c r="I86" s="1"/>
      <c r="J86" s="40"/>
      <c r="K86" s="1"/>
      <c r="L86" s="1"/>
      <c r="M86" s="13"/>
      <c r="N86" s="2"/>
      <c r="O86" s="2"/>
      <c r="P86" s="2"/>
      <c r="Q86" s="2"/>
    </row>
    <row r="87">
      <c r="A87" s="10"/>
      <c r="B87" s="49" t="s">
        <v>52</v>
      </c>
      <c r="C87" s="1"/>
      <c r="D87" s="1"/>
      <c r="E87" s="50" t="s">
        <v>222</v>
      </c>
      <c r="F87" s="1"/>
      <c r="G87" s="1"/>
      <c r="H87" s="40"/>
      <c r="I87" s="1"/>
      <c r="J87" s="40"/>
      <c r="K87" s="1"/>
      <c r="L87" s="1"/>
      <c r="M87" s="13"/>
      <c r="N87" s="2"/>
      <c r="O87" s="2"/>
      <c r="P87" s="2"/>
      <c r="Q87" s="2"/>
    </row>
    <row r="88">
      <c r="A88" s="10"/>
      <c r="B88" s="49" t="s">
        <v>54</v>
      </c>
      <c r="C88" s="1"/>
      <c r="D88" s="1"/>
      <c r="E88" s="50" t="s">
        <v>223</v>
      </c>
      <c r="F88" s="1"/>
      <c r="G88" s="1"/>
      <c r="H88" s="40"/>
      <c r="I88" s="1"/>
      <c r="J88" s="40"/>
      <c r="K88" s="1"/>
      <c r="L88" s="1"/>
      <c r="M88" s="13"/>
      <c r="N88" s="2"/>
      <c r="O88" s="2"/>
      <c r="P88" s="2"/>
      <c r="Q88" s="2"/>
    </row>
    <row r="89" thickBot="1">
      <c r="A89" s="10"/>
      <c r="B89" s="51" t="s">
        <v>56</v>
      </c>
      <c r="C89" s="52"/>
      <c r="D89" s="52"/>
      <c r="E89" s="53" t="s">
        <v>57</v>
      </c>
      <c r="F89" s="52"/>
      <c r="G89" s="52"/>
      <c r="H89" s="54"/>
      <c r="I89" s="52"/>
      <c r="J89" s="54"/>
      <c r="K89" s="52"/>
      <c r="L89" s="52"/>
      <c r="M89" s="13"/>
      <c r="N89" s="2"/>
      <c r="O89" s="2"/>
      <c r="P89" s="2"/>
      <c r="Q89" s="2"/>
    </row>
    <row r="90" thickTop="1">
      <c r="A90" s="10"/>
      <c r="B90" s="41">
        <v>12</v>
      </c>
      <c r="C90" s="42" t="s">
        <v>224</v>
      </c>
      <c r="D90" s="42" t="s">
        <v>7</v>
      </c>
      <c r="E90" s="42" t="s">
        <v>225</v>
      </c>
      <c r="F90" s="42" t="s">
        <v>7</v>
      </c>
      <c r="G90" s="43" t="s">
        <v>137</v>
      </c>
      <c r="H90" s="55">
        <v>93</v>
      </c>
      <c r="I90" s="56">
        <v>0</v>
      </c>
      <c r="J90" s="57">
        <f>ROUND(H90*I90,2)</f>
        <v>0</v>
      </c>
      <c r="K90" s="58">
        <v>0.20999999999999999</v>
      </c>
      <c r="L90" s="59">
        <f>ROUND(J90*1.21,2)</f>
        <v>0</v>
      </c>
      <c r="M90" s="13"/>
      <c r="N90" s="2"/>
      <c r="O90" s="2"/>
      <c r="P90" s="2"/>
      <c r="Q90" s="33">
        <f>IF(ISNUMBER(K90),IF(H90&gt;0,IF(I90&gt;0,J90,0),0),0)</f>
        <v>0</v>
      </c>
      <c r="R90" s="9">
        <f>IF(ISNUMBER(K90)=FALSE,J90,0)</f>
        <v>0</v>
      </c>
    </row>
    <row r="91">
      <c r="A91" s="10"/>
      <c r="B91" s="49" t="s">
        <v>50</v>
      </c>
      <c r="C91" s="1"/>
      <c r="D91" s="1"/>
      <c r="E91" s="50" t="s">
        <v>226</v>
      </c>
      <c r="F91" s="1"/>
      <c r="G91" s="1"/>
      <c r="H91" s="40"/>
      <c r="I91" s="1"/>
      <c r="J91" s="40"/>
      <c r="K91" s="1"/>
      <c r="L91" s="1"/>
      <c r="M91" s="13"/>
      <c r="N91" s="2"/>
      <c r="O91" s="2"/>
      <c r="P91" s="2"/>
      <c r="Q91" s="2"/>
    </row>
    <row r="92">
      <c r="A92" s="10"/>
      <c r="B92" s="49" t="s">
        <v>52</v>
      </c>
      <c r="C92" s="1"/>
      <c r="D92" s="1"/>
      <c r="E92" s="50" t="s">
        <v>227</v>
      </c>
      <c r="F92" s="1"/>
      <c r="G92" s="1"/>
      <c r="H92" s="40"/>
      <c r="I92" s="1"/>
      <c r="J92" s="40"/>
      <c r="K92" s="1"/>
      <c r="L92" s="1"/>
      <c r="M92" s="13"/>
      <c r="N92" s="2"/>
      <c r="O92" s="2"/>
      <c r="P92" s="2"/>
      <c r="Q92" s="2"/>
    </row>
    <row r="93">
      <c r="A93" s="10"/>
      <c r="B93" s="49" t="s">
        <v>54</v>
      </c>
      <c r="C93" s="1"/>
      <c r="D93" s="1"/>
      <c r="E93" s="50" t="s">
        <v>228</v>
      </c>
      <c r="F93" s="1"/>
      <c r="G93" s="1"/>
      <c r="H93" s="40"/>
      <c r="I93" s="1"/>
      <c r="J93" s="40"/>
      <c r="K93" s="1"/>
      <c r="L93" s="1"/>
      <c r="M93" s="13"/>
      <c r="N93" s="2"/>
      <c r="O93" s="2"/>
      <c r="P93" s="2"/>
      <c r="Q93" s="2"/>
    </row>
    <row r="94" thickBot="1">
      <c r="A94" s="10"/>
      <c r="B94" s="51" t="s">
        <v>56</v>
      </c>
      <c r="C94" s="52"/>
      <c r="D94" s="52"/>
      <c r="E94" s="53" t="s">
        <v>57</v>
      </c>
      <c r="F94" s="52"/>
      <c r="G94" s="52"/>
      <c r="H94" s="54"/>
      <c r="I94" s="52"/>
      <c r="J94" s="54"/>
      <c r="K94" s="52"/>
      <c r="L94" s="52"/>
      <c r="M94" s="13"/>
      <c r="N94" s="2"/>
      <c r="O94" s="2"/>
      <c r="P94" s="2"/>
      <c r="Q94" s="2"/>
    </row>
    <row r="95" thickTop="1">
      <c r="A95" s="10"/>
      <c r="B95" s="41">
        <v>13</v>
      </c>
      <c r="C95" s="42" t="s">
        <v>229</v>
      </c>
      <c r="D95" s="42" t="s">
        <v>95</v>
      </c>
      <c r="E95" s="42" t="s">
        <v>230</v>
      </c>
      <c r="F95" s="42" t="s">
        <v>7</v>
      </c>
      <c r="G95" s="43" t="s">
        <v>137</v>
      </c>
      <c r="H95" s="55">
        <v>1.1000000000000001</v>
      </c>
      <c r="I95" s="56">
        <v>0</v>
      </c>
      <c r="J95" s="57">
        <f>ROUND(H95*I95,2)</f>
        <v>0</v>
      </c>
      <c r="K95" s="58">
        <v>0.20999999999999999</v>
      </c>
      <c r="L95" s="59">
        <f>ROUND(J95*1.21,2)</f>
        <v>0</v>
      </c>
      <c r="M95" s="13"/>
      <c r="N95" s="2"/>
      <c r="O95" s="2"/>
      <c r="P95" s="2"/>
      <c r="Q95" s="33">
        <f>IF(ISNUMBER(K95),IF(H95&gt;0,IF(I95&gt;0,J95,0),0),0)</f>
        <v>0</v>
      </c>
      <c r="R95" s="9">
        <f>IF(ISNUMBER(K95)=FALSE,J95,0)</f>
        <v>0</v>
      </c>
    </row>
    <row r="96">
      <c r="A96" s="10"/>
      <c r="B96" s="49" t="s">
        <v>50</v>
      </c>
      <c r="C96" s="1"/>
      <c r="D96" s="1"/>
      <c r="E96" s="50" t="s">
        <v>231</v>
      </c>
      <c r="F96" s="1"/>
      <c r="G96" s="1"/>
      <c r="H96" s="40"/>
      <c r="I96" s="1"/>
      <c r="J96" s="40"/>
      <c r="K96" s="1"/>
      <c r="L96" s="1"/>
      <c r="M96" s="13"/>
      <c r="N96" s="2"/>
      <c r="O96" s="2"/>
      <c r="P96" s="2"/>
      <c r="Q96" s="2"/>
    </row>
    <row r="97">
      <c r="A97" s="10"/>
      <c r="B97" s="49" t="s">
        <v>52</v>
      </c>
      <c r="C97" s="1"/>
      <c r="D97" s="1"/>
      <c r="E97" s="50" t="s">
        <v>232</v>
      </c>
      <c r="F97" s="1"/>
      <c r="G97" s="1"/>
      <c r="H97" s="40"/>
      <c r="I97" s="1"/>
      <c r="J97" s="40"/>
      <c r="K97" s="1"/>
      <c r="L97" s="1"/>
      <c r="M97" s="13"/>
      <c r="N97" s="2"/>
      <c r="O97" s="2"/>
      <c r="P97" s="2"/>
      <c r="Q97" s="2"/>
    </row>
    <row r="98">
      <c r="A98" s="10"/>
      <c r="B98" s="49" t="s">
        <v>54</v>
      </c>
      <c r="C98" s="1"/>
      <c r="D98" s="1"/>
      <c r="E98" s="50" t="s">
        <v>233</v>
      </c>
      <c r="F98" s="1"/>
      <c r="G98" s="1"/>
      <c r="H98" s="40"/>
      <c r="I98" s="1"/>
      <c r="J98" s="40"/>
      <c r="K98" s="1"/>
      <c r="L98" s="1"/>
      <c r="M98" s="13"/>
      <c r="N98" s="2"/>
      <c r="O98" s="2"/>
      <c r="P98" s="2"/>
      <c r="Q98" s="2"/>
    </row>
    <row r="99" thickBot="1">
      <c r="A99" s="10"/>
      <c r="B99" s="51" t="s">
        <v>56</v>
      </c>
      <c r="C99" s="52"/>
      <c r="D99" s="52"/>
      <c r="E99" s="53" t="s">
        <v>57</v>
      </c>
      <c r="F99" s="52"/>
      <c r="G99" s="52"/>
      <c r="H99" s="54"/>
      <c r="I99" s="52"/>
      <c r="J99" s="54"/>
      <c r="K99" s="52"/>
      <c r="L99" s="52"/>
      <c r="M99" s="13"/>
      <c r="N99" s="2"/>
      <c r="O99" s="2"/>
      <c r="P99" s="2"/>
      <c r="Q99" s="2"/>
    </row>
    <row r="100" thickTop="1">
      <c r="A100" s="10"/>
      <c r="B100" s="41">
        <v>14</v>
      </c>
      <c r="C100" s="42" t="s">
        <v>229</v>
      </c>
      <c r="D100" s="42" t="s">
        <v>160</v>
      </c>
      <c r="E100" s="42" t="s">
        <v>230</v>
      </c>
      <c r="F100" s="42" t="s">
        <v>7</v>
      </c>
      <c r="G100" s="43" t="s">
        <v>137</v>
      </c>
      <c r="H100" s="55">
        <v>9</v>
      </c>
      <c r="I100" s="56">
        <v>0</v>
      </c>
      <c r="J100" s="57">
        <f>ROUND(H100*I100,2)</f>
        <v>0</v>
      </c>
      <c r="K100" s="58">
        <v>0.20999999999999999</v>
      </c>
      <c r="L100" s="59">
        <f>ROUND(J100*1.21,2)</f>
        <v>0</v>
      </c>
      <c r="M100" s="13"/>
      <c r="N100" s="2"/>
      <c r="O100" s="2"/>
      <c r="P100" s="2"/>
      <c r="Q100" s="33">
        <f>IF(ISNUMBER(K100),IF(H100&gt;0,IF(I100&gt;0,J100,0),0),0)</f>
        <v>0</v>
      </c>
      <c r="R100" s="9">
        <f>IF(ISNUMBER(K100)=FALSE,J100,0)</f>
        <v>0</v>
      </c>
    </row>
    <row r="101">
      <c r="A101" s="10"/>
      <c r="B101" s="49" t="s">
        <v>50</v>
      </c>
      <c r="C101" s="1"/>
      <c r="D101" s="1"/>
      <c r="E101" s="50" t="s">
        <v>234</v>
      </c>
      <c r="F101" s="1"/>
      <c r="G101" s="1"/>
      <c r="H101" s="40"/>
      <c r="I101" s="1"/>
      <c r="J101" s="40"/>
      <c r="K101" s="1"/>
      <c r="L101" s="1"/>
      <c r="M101" s="13"/>
      <c r="N101" s="2"/>
      <c r="O101" s="2"/>
      <c r="P101" s="2"/>
      <c r="Q101" s="2"/>
    </row>
    <row r="102">
      <c r="A102" s="10"/>
      <c r="B102" s="49" t="s">
        <v>52</v>
      </c>
      <c r="C102" s="1"/>
      <c r="D102" s="1"/>
      <c r="E102" s="50" t="s">
        <v>235</v>
      </c>
      <c r="F102" s="1"/>
      <c r="G102" s="1"/>
      <c r="H102" s="40"/>
      <c r="I102" s="1"/>
      <c r="J102" s="40"/>
      <c r="K102" s="1"/>
      <c r="L102" s="1"/>
      <c r="M102" s="13"/>
      <c r="N102" s="2"/>
      <c r="O102" s="2"/>
      <c r="P102" s="2"/>
      <c r="Q102" s="2"/>
    </row>
    <row r="103">
      <c r="A103" s="10"/>
      <c r="B103" s="49" t="s">
        <v>54</v>
      </c>
      <c r="C103" s="1"/>
      <c r="D103" s="1"/>
      <c r="E103" s="50" t="s">
        <v>233</v>
      </c>
      <c r="F103" s="1"/>
      <c r="G103" s="1"/>
      <c r="H103" s="40"/>
      <c r="I103" s="1"/>
      <c r="J103" s="40"/>
      <c r="K103" s="1"/>
      <c r="L103" s="1"/>
      <c r="M103" s="13"/>
      <c r="N103" s="2"/>
      <c r="O103" s="2"/>
      <c r="P103" s="2"/>
      <c r="Q103" s="2"/>
    </row>
    <row r="104" thickBot="1">
      <c r="A104" s="10"/>
      <c r="B104" s="51" t="s">
        <v>56</v>
      </c>
      <c r="C104" s="52"/>
      <c r="D104" s="52"/>
      <c r="E104" s="53" t="s">
        <v>57</v>
      </c>
      <c r="F104" s="52"/>
      <c r="G104" s="52"/>
      <c r="H104" s="54"/>
      <c r="I104" s="52"/>
      <c r="J104" s="54"/>
      <c r="K104" s="52"/>
      <c r="L104" s="52"/>
      <c r="M104" s="13"/>
      <c r="N104" s="2"/>
      <c r="O104" s="2"/>
      <c r="P104" s="2"/>
      <c r="Q104" s="2"/>
    </row>
    <row r="105" thickTop="1">
      <c r="A105" s="10"/>
      <c r="B105" s="41">
        <v>15</v>
      </c>
      <c r="C105" s="42" t="s">
        <v>236</v>
      </c>
      <c r="D105" s="42" t="s">
        <v>95</v>
      </c>
      <c r="E105" s="42" t="s">
        <v>237</v>
      </c>
      <c r="F105" s="42" t="s">
        <v>7</v>
      </c>
      <c r="G105" s="43" t="s">
        <v>137</v>
      </c>
      <c r="H105" s="55">
        <v>36.450000000000003</v>
      </c>
      <c r="I105" s="56">
        <v>0</v>
      </c>
      <c r="J105" s="57">
        <f>ROUND(H105*I105,2)</f>
        <v>0</v>
      </c>
      <c r="K105" s="58">
        <v>0.20999999999999999</v>
      </c>
      <c r="L105" s="59">
        <f>ROUND(J105*1.21,2)</f>
        <v>0</v>
      </c>
      <c r="M105" s="13"/>
      <c r="N105" s="2"/>
      <c r="O105" s="2"/>
      <c r="P105" s="2"/>
      <c r="Q105" s="33">
        <f>IF(ISNUMBER(K105),IF(H105&gt;0,IF(I105&gt;0,J105,0),0),0)</f>
        <v>0</v>
      </c>
      <c r="R105" s="9">
        <f>IF(ISNUMBER(K105)=FALSE,J105,0)</f>
        <v>0</v>
      </c>
    </row>
    <row r="106">
      <c r="A106" s="10"/>
      <c r="B106" s="49" t="s">
        <v>50</v>
      </c>
      <c r="C106" s="1"/>
      <c r="D106" s="1"/>
      <c r="E106" s="50" t="s">
        <v>238</v>
      </c>
      <c r="F106" s="1"/>
      <c r="G106" s="1"/>
      <c r="H106" s="40"/>
      <c r="I106" s="1"/>
      <c r="J106" s="40"/>
      <c r="K106" s="1"/>
      <c r="L106" s="1"/>
      <c r="M106" s="13"/>
      <c r="N106" s="2"/>
      <c r="O106" s="2"/>
      <c r="P106" s="2"/>
      <c r="Q106" s="2"/>
    </row>
    <row r="107">
      <c r="A107" s="10"/>
      <c r="B107" s="49" t="s">
        <v>52</v>
      </c>
      <c r="C107" s="1"/>
      <c r="D107" s="1"/>
      <c r="E107" s="50" t="s">
        <v>239</v>
      </c>
      <c r="F107" s="1"/>
      <c r="G107" s="1"/>
      <c r="H107" s="40"/>
      <c r="I107" s="1"/>
      <c r="J107" s="40"/>
      <c r="K107" s="1"/>
      <c r="L107" s="1"/>
      <c r="M107" s="13"/>
      <c r="N107" s="2"/>
      <c r="O107" s="2"/>
      <c r="P107" s="2"/>
      <c r="Q107" s="2"/>
    </row>
    <row r="108">
      <c r="A108" s="10"/>
      <c r="B108" s="49" t="s">
        <v>54</v>
      </c>
      <c r="C108" s="1"/>
      <c r="D108" s="1"/>
      <c r="E108" s="50" t="s">
        <v>240</v>
      </c>
      <c r="F108" s="1"/>
      <c r="G108" s="1"/>
      <c r="H108" s="40"/>
      <c r="I108" s="1"/>
      <c r="J108" s="40"/>
      <c r="K108" s="1"/>
      <c r="L108" s="1"/>
      <c r="M108" s="13"/>
      <c r="N108" s="2"/>
      <c r="O108" s="2"/>
      <c r="P108" s="2"/>
      <c r="Q108" s="2"/>
    </row>
    <row r="109" thickBot="1">
      <c r="A109" s="10"/>
      <c r="B109" s="51" t="s">
        <v>56</v>
      </c>
      <c r="C109" s="52"/>
      <c r="D109" s="52"/>
      <c r="E109" s="53" t="s">
        <v>57</v>
      </c>
      <c r="F109" s="52"/>
      <c r="G109" s="52"/>
      <c r="H109" s="54"/>
      <c r="I109" s="52"/>
      <c r="J109" s="54"/>
      <c r="K109" s="52"/>
      <c r="L109" s="52"/>
      <c r="M109" s="13"/>
      <c r="N109" s="2"/>
      <c r="O109" s="2"/>
      <c r="P109" s="2"/>
      <c r="Q109" s="2"/>
    </row>
    <row r="110" thickTop="1">
      <c r="A110" s="10"/>
      <c r="B110" s="41">
        <v>16</v>
      </c>
      <c r="C110" s="42" t="s">
        <v>236</v>
      </c>
      <c r="D110" s="42" t="s">
        <v>160</v>
      </c>
      <c r="E110" s="42" t="s">
        <v>237</v>
      </c>
      <c r="F110" s="42" t="s">
        <v>7</v>
      </c>
      <c r="G110" s="43" t="s">
        <v>137</v>
      </c>
      <c r="H110" s="55">
        <v>24.02</v>
      </c>
      <c r="I110" s="56">
        <v>0</v>
      </c>
      <c r="J110" s="57">
        <f>ROUND(H110*I110,2)</f>
        <v>0</v>
      </c>
      <c r="K110" s="58">
        <v>0.20999999999999999</v>
      </c>
      <c r="L110" s="59">
        <f>ROUND(J110*1.21,2)</f>
        <v>0</v>
      </c>
      <c r="M110" s="13"/>
      <c r="N110" s="2"/>
      <c r="O110" s="2"/>
      <c r="P110" s="2"/>
      <c r="Q110" s="33">
        <f>IF(ISNUMBER(K110),IF(H110&gt;0,IF(I110&gt;0,J110,0),0),0)</f>
        <v>0</v>
      </c>
      <c r="R110" s="9">
        <f>IF(ISNUMBER(K110)=FALSE,J110,0)</f>
        <v>0</v>
      </c>
    </row>
    <row r="111">
      <c r="A111" s="10"/>
      <c r="B111" s="49" t="s">
        <v>50</v>
      </c>
      <c r="C111" s="1"/>
      <c r="D111" s="1"/>
      <c r="E111" s="50" t="s">
        <v>241</v>
      </c>
      <c r="F111" s="1"/>
      <c r="G111" s="1"/>
      <c r="H111" s="40"/>
      <c r="I111" s="1"/>
      <c r="J111" s="40"/>
      <c r="K111" s="1"/>
      <c r="L111" s="1"/>
      <c r="M111" s="13"/>
      <c r="N111" s="2"/>
      <c r="O111" s="2"/>
      <c r="P111" s="2"/>
      <c r="Q111" s="2"/>
    </row>
    <row r="112">
      <c r="A112" s="10"/>
      <c r="B112" s="49" t="s">
        <v>52</v>
      </c>
      <c r="C112" s="1"/>
      <c r="D112" s="1"/>
      <c r="E112" s="50" t="s">
        <v>242</v>
      </c>
      <c r="F112" s="1"/>
      <c r="G112" s="1"/>
      <c r="H112" s="40"/>
      <c r="I112" s="1"/>
      <c r="J112" s="40"/>
      <c r="K112" s="1"/>
      <c r="L112" s="1"/>
      <c r="M112" s="13"/>
      <c r="N112" s="2"/>
      <c r="O112" s="2"/>
      <c r="P112" s="2"/>
      <c r="Q112" s="2"/>
    </row>
    <row r="113">
      <c r="A113" s="10"/>
      <c r="B113" s="49" t="s">
        <v>54</v>
      </c>
      <c r="C113" s="1"/>
      <c r="D113" s="1"/>
      <c r="E113" s="50" t="s">
        <v>240</v>
      </c>
      <c r="F113" s="1"/>
      <c r="G113" s="1"/>
      <c r="H113" s="40"/>
      <c r="I113" s="1"/>
      <c r="J113" s="40"/>
      <c r="K113" s="1"/>
      <c r="L113" s="1"/>
      <c r="M113" s="13"/>
      <c r="N113" s="2"/>
      <c r="O113" s="2"/>
      <c r="P113" s="2"/>
      <c r="Q113" s="2"/>
    </row>
    <row r="114" thickBot="1">
      <c r="A114" s="10"/>
      <c r="B114" s="51" t="s">
        <v>56</v>
      </c>
      <c r="C114" s="52"/>
      <c r="D114" s="52"/>
      <c r="E114" s="53" t="s">
        <v>57</v>
      </c>
      <c r="F114" s="52"/>
      <c r="G114" s="52"/>
      <c r="H114" s="54"/>
      <c r="I114" s="52"/>
      <c r="J114" s="54"/>
      <c r="K114" s="52"/>
      <c r="L114" s="52"/>
      <c r="M114" s="13"/>
      <c r="N114" s="2"/>
      <c r="O114" s="2"/>
      <c r="P114" s="2"/>
      <c r="Q114" s="2"/>
    </row>
    <row r="115" thickTop="1">
      <c r="A115" s="10"/>
      <c r="B115" s="41">
        <v>17</v>
      </c>
      <c r="C115" s="42" t="s">
        <v>243</v>
      </c>
      <c r="D115" s="42" t="s">
        <v>7</v>
      </c>
      <c r="E115" s="42" t="s">
        <v>244</v>
      </c>
      <c r="F115" s="42" t="s">
        <v>7</v>
      </c>
      <c r="G115" s="43" t="s">
        <v>116</v>
      </c>
      <c r="H115" s="55">
        <v>2385.5</v>
      </c>
      <c r="I115" s="56">
        <v>0</v>
      </c>
      <c r="J115" s="57">
        <f>ROUND(H115*I115,2)</f>
        <v>0</v>
      </c>
      <c r="K115" s="58">
        <v>0.20999999999999999</v>
      </c>
      <c r="L115" s="59">
        <f>ROUND(J115*1.21,2)</f>
        <v>0</v>
      </c>
      <c r="M115" s="13"/>
      <c r="N115" s="2"/>
      <c r="O115" s="2"/>
      <c r="P115" s="2"/>
      <c r="Q115" s="33">
        <f>IF(ISNUMBER(K115),IF(H115&gt;0,IF(I115&gt;0,J115,0),0),0)</f>
        <v>0</v>
      </c>
      <c r="R115" s="9">
        <f>IF(ISNUMBER(K115)=FALSE,J115,0)</f>
        <v>0</v>
      </c>
    </row>
    <row r="116">
      <c r="A116" s="10"/>
      <c r="B116" s="49" t="s">
        <v>50</v>
      </c>
      <c r="C116" s="1"/>
      <c r="D116" s="1"/>
      <c r="E116" s="50" t="s">
        <v>7</v>
      </c>
      <c r="F116" s="1"/>
      <c r="G116" s="1"/>
      <c r="H116" s="40"/>
      <c r="I116" s="1"/>
      <c r="J116" s="40"/>
      <c r="K116" s="1"/>
      <c r="L116" s="1"/>
      <c r="M116" s="13"/>
      <c r="N116" s="2"/>
      <c r="O116" s="2"/>
      <c r="P116" s="2"/>
      <c r="Q116" s="2"/>
    </row>
    <row r="117">
      <c r="A117" s="10"/>
      <c r="B117" s="49" t="s">
        <v>52</v>
      </c>
      <c r="C117" s="1"/>
      <c r="D117" s="1"/>
      <c r="E117" s="50" t="s">
        <v>245</v>
      </c>
      <c r="F117" s="1"/>
      <c r="G117" s="1"/>
      <c r="H117" s="40"/>
      <c r="I117" s="1"/>
      <c r="J117" s="40"/>
      <c r="K117" s="1"/>
      <c r="L117" s="1"/>
      <c r="M117" s="13"/>
      <c r="N117" s="2"/>
      <c r="O117" s="2"/>
      <c r="P117" s="2"/>
      <c r="Q117" s="2"/>
    </row>
    <row r="118">
      <c r="A118" s="10"/>
      <c r="B118" s="49" t="s">
        <v>54</v>
      </c>
      <c r="C118" s="1"/>
      <c r="D118" s="1"/>
      <c r="E118" s="50" t="s">
        <v>246</v>
      </c>
      <c r="F118" s="1"/>
      <c r="G118" s="1"/>
      <c r="H118" s="40"/>
      <c r="I118" s="1"/>
      <c r="J118" s="40"/>
      <c r="K118" s="1"/>
      <c r="L118" s="1"/>
      <c r="M118" s="13"/>
      <c r="N118" s="2"/>
      <c r="O118" s="2"/>
      <c r="P118" s="2"/>
      <c r="Q118" s="2"/>
    </row>
    <row r="119" thickBot="1">
      <c r="A119" s="10"/>
      <c r="B119" s="51" t="s">
        <v>56</v>
      </c>
      <c r="C119" s="52"/>
      <c r="D119" s="52"/>
      <c r="E119" s="53" t="s">
        <v>57</v>
      </c>
      <c r="F119" s="52"/>
      <c r="G119" s="52"/>
      <c r="H119" s="54"/>
      <c r="I119" s="52"/>
      <c r="J119" s="54"/>
      <c r="K119" s="52"/>
      <c r="L119" s="52"/>
      <c r="M119" s="13"/>
      <c r="N119" s="2"/>
      <c r="O119" s="2"/>
      <c r="P119" s="2"/>
      <c r="Q119" s="2"/>
    </row>
    <row r="120" thickTop="1">
      <c r="A120" s="10"/>
      <c r="B120" s="41">
        <v>18</v>
      </c>
      <c r="C120" s="42" t="s">
        <v>247</v>
      </c>
      <c r="D120" s="42" t="s">
        <v>7</v>
      </c>
      <c r="E120" s="42" t="s">
        <v>248</v>
      </c>
      <c r="F120" s="42" t="s">
        <v>7</v>
      </c>
      <c r="G120" s="43" t="s">
        <v>137</v>
      </c>
      <c r="H120" s="55">
        <v>340.68799999999999</v>
      </c>
      <c r="I120" s="56">
        <v>0</v>
      </c>
      <c r="J120" s="57">
        <f>ROUND(H120*I120,2)</f>
        <v>0</v>
      </c>
      <c r="K120" s="58">
        <v>0.20999999999999999</v>
      </c>
      <c r="L120" s="59">
        <f>ROUND(J120*1.21,2)</f>
        <v>0</v>
      </c>
      <c r="M120" s="13"/>
      <c r="N120" s="2"/>
      <c r="O120" s="2"/>
      <c r="P120" s="2"/>
      <c r="Q120" s="33">
        <f>IF(ISNUMBER(K120),IF(H120&gt;0,IF(I120&gt;0,J120,0),0),0)</f>
        <v>0</v>
      </c>
      <c r="R120" s="9">
        <f>IF(ISNUMBER(K120)=FALSE,J120,0)</f>
        <v>0</v>
      </c>
    </row>
    <row r="121">
      <c r="A121" s="10"/>
      <c r="B121" s="49" t="s">
        <v>50</v>
      </c>
      <c r="C121" s="1"/>
      <c r="D121" s="1"/>
      <c r="E121" s="50" t="s">
        <v>249</v>
      </c>
      <c r="F121" s="1"/>
      <c r="G121" s="1"/>
      <c r="H121" s="40"/>
      <c r="I121" s="1"/>
      <c r="J121" s="40"/>
      <c r="K121" s="1"/>
      <c r="L121" s="1"/>
      <c r="M121" s="13"/>
      <c r="N121" s="2"/>
      <c r="O121" s="2"/>
      <c r="P121" s="2"/>
      <c r="Q121" s="2"/>
    </row>
    <row r="122">
      <c r="A122" s="10"/>
      <c r="B122" s="49" t="s">
        <v>52</v>
      </c>
      <c r="C122" s="1"/>
      <c r="D122" s="1"/>
      <c r="E122" s="50" t="s">
        <v>250</v>
      </c>
      <c r="F122" s="1"/>
      <c r="G122" s="1"/>
      <c r="H122" s="40"/>
      <c r="I122" s="1"/>
      <c r="J122" s="40"/>
      <c r="K122" s="1"/>
      <c r="L122" s="1"/>
      <c r="M122" s="13"/>
      <c r="N122" s="2"/>
      <c r="O122" s="2"/>
      <c r="P122" s="2"/>
      <c r="Q122" s="2"/>
    </row>
    <row r="123">
      <c r="A123" s="10"/>
      <c r="B123" s="49" t="s">
        <v>54</v>
      </c>
      <c r="C123" s="1"/>
      <c r="D123" s="1"/>
      <c r="E123" s="50" t="s">
        <v>251</v>
      </c>
      <c r="F123" s="1"/>
      <c r="G123" s="1"/>
      <c r="H123" s="40"/>
      <c r="I123" s="1"/>
      <c r="J123" s="40"/>
      <c r="K123" s="1"/>
      <c r="L123" s="1"/>
      <c r="M123" s="13"/>
      <c r="N123" s="2"/>
      <c r="O123" s="2"/>
      <c r="P123" s="2"/>
      <c r="Q123" s="2"/>
    </row>
    <row r="124" thickBot="1">
      <c r="A124" s="10"/>
      <c r="B124" s="51" t="s">
        <v>56</v>
      </c>
      <c r="C124" s="52"/>
      <c r="D124" s="52"/>
      <c r="E124" s="53" t="s">
        <v>57</v>
      </c>
      <c r="F124" s="52"/>
      <c r="G124" s="52"/>
      <c r="H124" s="54"/>
      <c r="I124" s="52"/>
      <c r="J124" s="54"/>
      <c r="K124" s="52"/>
      <c r="L124" s="52"/>
      <c r="M124" s="13"/>
      <c r="N124" s="2"/>
      <c r="O124" s="2"/>
      <c r="P124" s="2"/>
      <c r="Q124" s="2"/>
    </row>
    <row r="125" thickTop="1">
      <c r="A125" s="10"/>
      <c r="B125" s="41">
        <v>19</v>
      </c>
      <c r="C125" s="42" t="s">
        <v>252</v>
      </c>
      <c r="D125" s="42" t="s">
        <v>7</v>
      </c>
      <c r="E125" s="42" t="s">
        <v>253</v>
      </c>
      <c r="F125" s="42" t="s">
        <v>7</v>
      </c>
      <c r="G125" s="43" t="s">
        <v>137</v>
      </c>
      <c r="H125" s="55">
        <v>7.5</v>
      </c>
      <c r="I125" s="56">
        <v>0</v>
      </c>
      <c r="J125" s="57">
        <f>ROUND(H125*I125,2)</f>
        <v>0</v>
      </c>
      <c r="K125" s="58">
        <v>0.20999999999999999</v>
      </c>
      <c r="L125" s="59">
        <f>ROUND(J125*1.21,2)</f>
        <v>0</v>
      </c>
      <c r="M125" s="13"/>
      <c r="N125" s="2"/>
      <c r="O125" s="2"/>
      <c r="P125" s="2"/>
      <c r="Q125" s="33">
        <f>IF(ISNUMBER(K125),IF(H125&gt;0,IF(I125&gt;0,J125,0),0),0)</f>
        <v>0</v>
      </c>
      <c r="R125" s="9">
        <f>IF(ISNUMBER(K125)=FALSE,J125,0)</f>
        <v>0</v>
      </c>
    </row>
    <row r="126">
      <c r="A126" s="10"/>
      <c r="B126" s="49" t="s">
        <v>50</v>
      </c>
      <c r="C126" s="1"/>
      <c r="D126" s="1"/>
      <c r="E126" s="50" t="s">
        <v>254</v>
      </c>
      <c r="F126" s="1"/>
      <c r="G126" s="1"/>
      <c r="H126" s="40"/>
      <c r="I126" s="1"/>
      <c r="J126" s="40"/>
      <c r="K126" s="1"/>
      <c r="L126" s="1"/>
      <c r="M126" s="13"/>
      <c r="N126" s="2"/>
      <c r="O126" s="2"/>
      <c r="P126" s="2"/>
      <c r="Q126" s="2"/>
    </row>
    <row r="127">
      <c r="A127" s="10"/>
      <c r="B127" s="49" t="s">
        <v>52</v>
      </c>
      <c r="C127" s="1"/>
      <c r="D127" s="1"/>
      <c r="E127" s="50" t="s">
        <v>255</v>
      </c>
      <c r="F127" s="1"/>
      <c r="G127" s="1"/>
      <c r="H127" s="40"/>
      <c r="I127" s="1"/>
      <c r="J127" s="40"/>
      <c r="K127" s="1"/>
      <c r="L127" s="1"/>
      <c r="M127" s="13"/>
      <c r="N127" s="2"/>
      <c r="O127" s="2"/>
      <c r="P127" s="2"/>
      <c r="Q127" s="2"/>
    </row>
    <row r="128">
      <c r="A128" s="10"/>
      <c r="B128" s="49" t="s">
        <v>54</v>
      </c>
      <c r="C128" s="1"/>
      <c r="D128" s="1"/>
      <c r="E128" s="50" t="s">
        <v>256</v>
      </c>
      <c r="F128" s="1"/>
      <c r="G128" s="1"/>
      <c r="H128" s="40"/>
      <c r="I128" s="1"/>
      <c r="J128" s="40"/>
      <c r="K128" s="1"/>
      <c r="L128" s="1"/>
      <c r="M128" s="13"/>
      <c r="N128" s="2"/>
      <c r="O128" s="2"/>
      <c r="P128" s="2"/>
      <c r="Q128" s="2"/>
    </row>
    <row r="129" thickBot="1">
      <c r="A129" s="10"/>
      <c r="B129" s="51" t="s">
        <v>56</v>
      </c>
      <c r="C129" s="52"/>
      <c r="D129" s="52"/>
      <c r="E129" s="53" t="s">
        <v>57</v>
      </c>
      <c r="F129" s="52"/>
      <c r="G129" s="52"/>
      <c r="H129" s="54"/>
      <c r="I129" s="52"/>
      <c r="J129" s="54"/>
      <c r="K129" s="52"/>
      <c r="L129" s="52"/>
      <c r="M129" s="13"/>
      <c r="N129" s="2"/>
      <c r="O129" s="2"/>
      <c r="P129" s="2"/>
      <c r="Q129" s="2"/>
    </row>
    <row r="130" thickTop="1">
      <c r="A130" s="10"/>
      <c r="B130" s="41">
        <v>20</v>
      </c>
      <c r="C130" s="42" t="s">
        <v>257</v>
      </c>
      <c r="D130" s="42" t="s">
        <v>7</v>
      </c>
      <c r="E130" s="42" t="s">
        <v>258</v>
      </c>
      <c r="F130" s="42" t="s">
        <v>7</v>
      </c>
      <c r="G130" s="43" t="s">
        <v>116</v>
      </c>
      <c r="H130" s="55">
        <v>2321.25</v>
      </c>
      <c r="I130" s="56">
        <v>0</v>
      </c>
      <c r="J130" s="57">
        <f>ROUND(H130*I130,2)</f>
        <v>0</v>
      </c>
      <c r="K130" s="58">
        <v>0.20999999999999999</v>
      </c>
      <c r="L130" s="59">
        <f>ROUND(J130*1.21,2)</f>
        <v>0</v>
      </c>
      <c r="M130" s="13"/>
      <c r="N130" s="2"/>
      <c r="O130" s="2"/>
      <c r="P130" s="2"/>
      <c r="Q130" s="33">
        <f>IF(ISNUMBER(K130),IF(H130&gt;0,IF(I130&gt;0,J130,0),0),0)</f>
        <v>0</v>
      </c>
      <c r="R130" s="9">
        <f>IF(ISNUMBER(K130)=FALSE,J130,0)</f>
        <v>0</v>
      </c>
    </row>
    <row r="131">
      <c r="A131" s="10"/>
      <c r="B131" s="49" t="s">
        <v>50</v>
      </c>
      <c r="C131" s="1"/>
      <c r="D131" s="1"/>
      <c r="E131" s="50" t="s">
        <v>259</v>
      </c>
      <c r="F131" s="1"/>
      <c r="G131" s="1"/>
      <c r="H131" s="40"/>
      <c r="I131" s="1"/>
      <c r="J131" s="40"/>
      <c r="K131" s="1"/>
      <c r="L131" s="1"/>
      <c r="M131" s="13"/>
      <c r="N131" s="2"/>
      <c r="O131" s="2"/>
      <c r="P131" s="2"/>
      <c r="Q131" s="2"/>
    </row>
    <row r="132">
      <c r="A132" s="10"/>
      <c r="B132" s="49" t="s">
        <v>52</v>
      </c>
      <c r="C132" s="1"/>
      <c r="D132" s="1"/>
      <c r="E132" s="50" t="s">
        <v>260</v>
      </c>
      <c r="F132" s="1"/>
      <c r="G132" s="1"/>
      <c r="H132" s="40"/>
      <c r="I132" s="1"/>
      <c r="J132" s="40"/>
      <c r="K132" s="1"/>
      <c r="L132" s="1"/>
      <c r="M132" s="13"/>
      <c r="N132" s="2"/>
      <c r="O132" s="2"/>
      <c r="P132" s="2"/>
      <c r="Q132" s="2"/>
    </row>
    <row r="133">
      <c r="A133" s="10"/>
      <c r="B133" s="49" t="s">
        <v>54</v>
      </c>
      <c r="C133" s="1"/>
      <c r="D133" s="1"/>
      <c r="E133" s="50" t="s">
        <v>261</v>
      </c>
      <c r="F133" s="1"/>
      <c r="G133" s="1"/>
      <c r="H133" s="40"/>
      <c r="I133" s="1"/>
      <c r="J133" s="40"/>
      <c r="K133" s="1"/>
      <c r="L133" s="1"/>
      <c r="M133" s="13"/>
      <c r="N133" s="2"/>
      <c r="O133" s="2"/>
      <c r="P133" s="2"/>
      <c r="Q133" s="2"/>
    </row>
    <row r="134" thickBot="1">
      <c r="A134" s="10"/>
      <c r="B134" s="51" t="s">
        <v>56</v>
      </c>
      <c r="C134" s="52"/>
      <c r="D134" s="52"/>
      <c r="E134" s="53" t="s">
        <v>57</v>
      </c>
      <c r="F134" s="52"/>
      <c r="G134" s="52"/>
      <c r="H134" s="54"/>
      <c r="I134" s="52"/>
      <c r="J134" s="54"/>
      <c r="K134" s="52"/>
      <c r="L134" s="52"/>
      <c r="M134" s="13"/>
      <c r="N134" s="2"/>
      <c r="O134" s="2"/>
      <c r="P134" s="2"/>
      <c r="Q134" s="2"/>
    </row>
    <row r="135" thickTop="1">
      <c r="A135" s="10"/>
      <c r="B135" s="41">
        <v>21</v>
      </c>
      <c r="C135" s="42" t="s">
        <v>262</v>
      </c>
      <c r="D135" s="42" t="s">
        <v>7</v>
      </c>
      <c r="E135" s="42" t="s">
        <v>263</v>
      </c>
      <c r="F135" s="42" t="s">
        <v>7</v>
      </c>
      <c r="G135" s="43" t="s">
        <v>116</v>
      </c>
      <c r="H135" s="55">
        <v>748</v>
      </c>
      <c r="I135" s="56">
        <v>0</v>
      </c>
      <c r="J135" s="57">
        <f>ROUND(H135*I135,2)</f>
        <v>0</v>
      </c>
      <c r="K135" s="58">
        <v>0.20999999999999999</v>
      </c>
      <c r="L135" s="59">
        <f>ROUND(J135*1.21,2)</f>
        <v>0</v>
      </c>
      <c r="M135" s="13"/>
      <c r="N135" s="2"/>
      <c r="O135" s="2"/>
      <c r="P135" s="2"/>
      <c r="Q135" s="33">
        <f>IF(ISNUMBER(K135),IF(H135&gt;0,IF(I135&gt;0,J135,0),0),0)</f>
        <v>0</v>
      </c>
      <c r="R135" s="9">
        <f>IF(ISNUMBER(K135)=FALSE,J135,0)</f>
        <v>0</v>
      </c>
    </row>
    <row r="136">
      <c r="A136" s="10"/>
      <c r="B136" s="49" t="s">
        <v>50</v>
      </c>
      <c r="C136" s="1"/>
      <c r="D136" s="1"/>
      <c r="E136" s="50" t="s">
        <v>264</v>
      </c>
      <c r="F136" s="1"/>
      <c r="G136" s="1"/>
      <c r="H136" s="40"/>
      <c r="I136" s="1"/>
      <c r="J136" s="40"/>
      <c r="K136" s="1"/>
      <c r="L136" s="1"/>
      <c r="M136" s="13"/>
      <c r="N136" s="2"/>
      <c r="O136" s="2"/>
      <c r="P136" s="2"/>
      <c r="Q136" s="2"/>
    </row>
    <row r="137">
      <c r="A137" s="10"/>
      <c r="B137" s="49" t="s">
        <v>52</v>
      </c>
      <c r="C137" s="1"/>
      <c r="D137" s="1"/>
      <c r="E137" s="50" t="s">
        <v>265</v>
      </c>
      <c r="F137" s="1"/>
      <c r="G137" s="1"/>
      <c r="H137" s="40"/>
      <c r="I137" s="1"/>
      <c r="J137" s="40"/>
      <c r="K137" s="1"/>
      <c r="L137" s="1"/>
      <c r="M137" s="13"/>
      <c r="N137" s="2"/>
      <c r="O137" s="2"/>
      <c r="P137" s="2"/>
      <c r="Q137" s="2"/>
    </row>
    <row r="138">
      <c r="A138" s="10"/>
      <c r="B138" s="49" t="s">
        <v>54</v>
      </c>
      <c r="C138" s="1"/>
      <c r="D138" s="1"/>
      <c r="E138" s="50" t="s">
        <v>266</v>
      </c>
      <c r="F138" s="1"/>
      <c r="G138" s="1"/>
      <c r="H138" s="40"/>
      <c r="I138" s="1"/>
      <c r="J138" s="40"/>
      <c r="K138" s="1"/>
      <c r="L138" s="1"/>
      <c r="M138" s="13"/>
      <c r="N138" s="2"/>
      <c r="O138" s="2"/>
      <c r="P138" s="2"/>
      <c r="Q138" s="2"/>
    </row>
    <row r="139" thickBot="1">
      <c r="A139" s="10"/>
      <c r="B139" s="51" t="s">
        <v>56</v>
      </c>
      <c r="C139" s="52"/>
      <c r="D139" s="52"/>
      <c r="E139" s="53" t="s">
        <v>57</v>
      </c>
      <c r="F139" s="52"/>
      <c r="G139" s="52"/>
      <c r="H139" s="54"/>
      <c r="I139" s="52"/>
      <c r="J139" s="54"/>
      <c r="K139" s="52"/>
      <c r="L139" s="52"/>
      <c r="M139" s="13"/>
      <c r="N139" s="2"/>
      <c r="O139" s="2"/>
      <c r="P139" s="2"/>
      <c r="Q139" s="2"/>
    </row>
    <row r="140" thickTop="1">
      <c r="A140" s="10"/>
      <c r="B140" s="41">
        <v>22</v>
      </c>
      <c r="C140" s="42" t="s">
        <v>267</v>
      </c>
      <c r="D140" s="42" t="s">
        <v>7</v>
      </c>
      <c r="E140" s="42" t="s">
        <v>268</v>
      </c>
      <c r="F140" s="42" t="s">
        <v>7</v>
      </c>
      <c r="G140" s="43" t="s">
        <v>78</v>
      </c>
      <c r="H140" s="55">
        <v>15</v>
      </c>
      <c r="I140" s="56">
        <v>0</v>
      </c>
      <c r="J140" s="57">
        <f>ROUND(H140*I140,2)</f>
        <v>0</v>
      </c>
      <c r="K140" s="58">
        <v>0.20999999999999999</v>
      </c>
      <c r="L140" s="59">
        <f>ROUND(J140*1.21,2)</f>
        <v>0</v>
      </c>
      <c r="M140" s="13"/>
      <c r="N140" s="2"/>
      <c r="O140" s="2"/>
      <c r="P140" s="2"/>
      <c r="Q140" s="33">
        <f>IF(ISNUMBER(K140),IF(H140&gt;0,IF(I140&gt;0,J140,0),0),0)</f>
        <v>0</v>
      </c>
      <c r="R140" s="9">
        <f>IF(ISNUMBER(K140)=FALSE,J140,0)</f>
        <v>0</v>
      </c>
    </row>
    <row r="141">
      <c r="A141" s="10"/>
      <c r="B141" s="49" t="s">
        <v>50</v>
      </c>
      <c r="C141" s="1"/>
      <c r="D141" s="1"/>
      <c r="E141" s="50" t="s">
        <v>269</v>
      </c>
      <c r="F141" s="1"/>
      <c r="G141" s="1"/>
      <c r="H141" s="40"/>
      <c r="I141" s="1"/>
      <c r="J141" s="40"/>
      <c r="K141" s="1"/>
      <c r="L141" s="1"/>
      <c r="M141" s="13"/>
      <c r="N141" s="2"/>
      <c r="O141" s="2"/>
      <c r="P141" s="2"/>
      <c r="Q141" s="2"/>
    </row>
    <row r="142">
      <c r="A142" s="10"/>
      <c r="B142" s="49" t="s">
        <v>52</v>
      </c>
      <c r="C142" s="1"/>
      <c r="D142" s="1"/>
      <c r="E142" s="50" t="s">
        <v>270</v>
      </c>
      <c r="F142" s="1"/>
      <c r="G142" s="1"/>
      <c r="H142" s="40"/>
      <c r="I142" s="1"/>
      <c r="J142" s="40"/>
      <c r="K142" s="1"/>
      <c r="L142" s="1"/>
      <c r="M142" s="13"/>
      <c r="N142" s="2"/>
      <c r="O142" s="2"/>
      <c r="P142" s="2"/>
      <c r="Q142" s="2"/>
    </row>
    <row r="143">
      <c r="A143" s="10"/>
      <c r="B143" s="49" t="s">
        <v>54</v>
      </c>
      <c r="C143" s="1"/>
      <c r="D143" s="1"/>
      <c r="E143" s="50" t="s">
        <v>271</v>
      </c>
      <c r="F143" s="1"/>
      <c r="G143" s="1"/>
      <c r="H143" s="40"/>
      <c r="I143" s="1"/>
      <c r="J143" s="40"/>
      <c r="K143" s="1"/>
      <c r="L143" s="1"/>
      <c r="M143" s="13"/>
      <c r="N143" s="2"/>
      <c r="O143" s="2"/>
      <c r="P143" s="2"/>
      <c r="Q143" s="2"/>
    </row>
    <row r="144" thickBot="1">
      <c r="A144" s="10"/>
      <c r="B144" s="51" t="s">
        <v>56</v>
      </c>
      <c r="C144" s="52"/>
      <c r="D144" s="52"/>
      <c r="E144" s="53" t="s">
        <v>57</v>
      </c>
      <c r="F144" s="52"/>
      <c r="G144" s="52"/>
      <c r="H144" s="54"/>
      <c r="I144" s="52"/>
      <c r="J144" s="54"/>
      <c r="K144" s="52"/>
      <c r="L144" s="52"/>
      <c r="M144" s="13"/>
      <c r="N144" s="2"/>
      <c r="O144" s="2"/>
      <c r="P144" s="2"/>
      <c r="Q144" s="2"/>
    </row>
    <row r="145" thickTop="1" thickBot="1" ht="25" customHeight="1">
      <c r="A145" s="10"/>
      <c r="B145" s="1"/>
      <c r="C145" s="60">
        <v>1</v>
      </c>
      <c r="D145" s="1"/>
      <c r="E145" s="60" t="s">
        <v>92</v>
      </c>
      <c r="F145" s="1"/>
      <c r="G145" s="61" t="s">
        <v>85</v>
      </c>
      <c r="H145" s="62">
        <f>J50+J55+J60+J65+J70+J75+J80+J85+J90+J95+J100+J105+J110+J115+J120+J125+J130+J135+J140</f>
        <v>0</v>
      </c>
      <c r="I145" s="61" t="s">
        <v>86</v>
      </c>
      <c r="J145" s="63">
        <f>(L145-H145)</f>
        <v>0</v>
      </c>
      <c r="K145" s="61" t="s">
        <v>87</v>
      </c>
      <c r="L145" s="64">
        <f>ROUND((J50+J55+J60+J65+J70+J75+J80+J85+J90+J95+J100+J105+J110+J115+J120+J125+J130+J135+J140)*1.21,2)</f>
        <v>0</v>
      </c>
      <c r="M145" s="13"/>
      <c r="N145" s="2"/>
      <c r="O145" s="2"/>
      <c r="P145" s="2"/>
      <c r="Q145" s="33">
        <f>0+Q50+Q55+Q60+Q65+Q70+Q75+Q80+Q85+Q90+Q95+Q100+Q105+Q110+Q115+Q120+Q125+Q130+Q135+Q140</f>
        <v>0</v>
      </c>
      <c r="R145" s="9">
        <f>0+R50+R55+R60+R65+R70+R75+R80+R85+R90+R95+R100+R105+R110+R115+R120+R125+R130+R135+R140</f>
        <v>0</v>
      </c>
      <c r="S145" s="65">
        <f>Q145*(1+J145)+R145</f>
        <v>0</v>
      </c>
    </row>
    <row r="146" thickTop="1" thickBot="1" ht="25" customHeight="1">
      <c r="A146" s="10"/>
      <c r="B146" s="66"/>
      <c r="C146" s="66"/>
      <c r="D146" s="66"/>
      <c r="E146" s="66"/>
      <c r="F146" s="66"/>
      <c r="G146" s="67" t="s">
        <v>88</v>
      </c>
      <c r="H146" s="68">
        <f>0+J50+J55+J60+J65+J70+J75+J80+J85+J90+J95+J100+J105+J110+J115+J120+J125+J130+J135+J140</f>
        <v>0</v>
      </c>
      <c r="I146" s="67" t="s">
        <v>89</v>
      </c>
      <c r="J146" s="69">
        <f>0+J145</f>
        <v>0</v>
      </c>
      <c r="K146" s="67" t="s">
        <v>90</v>
      </c>
      <c r="L146" s="70">
        <f>0+L145</f>
        <v>0</v>
      </c>
      <c r="M146" s="13"/>
      <c r="N146" s="2"/>
      <c r="O146" s="2"/>
      <c r="P146" s="2"/>
      <c r="Q146" s="2"/>
    </row>
    <row r="147" ht="40" customHeight="1">
      <c r="A147" s="10"/>
      <c r="B147" s="74" t="s">
        <v>272</v>
      </c>
      <c r="C147" s="1"/>
      <c r="D147" s="1"/>
      <c r="E147" s="1"/>
      <c r="F147" s="1"/>
      <c r="G147" s="1"/>
      <c r="H147" s="40"/>
      <c r="I147" s="1"/>
      <c r="J147" s="40"/>
      <c r="K147" s="1"/>
      <c r="L147" s="1"/>
      <c r="M147" s="13"/>
      <c r="N147" s="2"/>
      <c r="O147" s="2"/>
      <c r="P147" s="2"/>
      <c r="Q147" s="2"/>
    </row>
    <row r="148">
      <c r="A148" s="10"/>
      <c r="B148" s="41">
        <v>23</v>
      </c>
      <c r="C148" s="42" t="s">
        <v>273</v>
      </c>
      <c r="D148" s="42" t="s">
        <v>7</v>
      </c>
      <c r="E148" s="42" t="s">
        <v>274</v>
      </c>
      <c r="F148" s="42" t="s">
        <v>7</v>
      </c>
      <c r="G148" s="43" t="s">
        <v>116</v>
      </c>
      <c r="H148" s="44">
        <v>111.3</v>
      </c>
      <c r="I148" s="45">
        <v>0</v>
      </c>
      <c r="J148" s="46">
        <f>ROUND(H148*I148,2)</f>
        <v>0</v>
      </c>
      <c r="K148" s="47">
        <v>0.20999999999999999</v>
      </c>
      <c r="L148" s="48">
        <f>ROUND(J148*1.21,2)</f>
        <v>0</v>
      </c>
      <c r="M148" s="13"/>
      <c r="N148" s="2"/>
      <c r="O148" s="2"/>
      <c r="P148" s="2"/>
      <c r="Q148" s="33">
        <f>IF(ISNUMBER(K148),IF(H148&gt;0,IF(I148&gt;0,J148,0),0),0)</f>
        <v>0</v>
      </c>
      <c r="R148" s="9">
        <f>IF(ISNUMBER(K148)=FALSE,J148,0)</f>
        <v>0</v>
      </c>
    </row>
    <row r="149">
      <c r="A149" s="10"/>
      <c r="B149" s="49" t="s">
        <v>50</v>
      </c>
      <c r="C149" s="1"/>
      <c r="D149" s="1"/>
      <c r="E149" s="50" t="s">
        <v>275</v>
      </c>
      <c r="F149" s="1"/>
      <c r="G149" s="1"/>
      <c r="H149" s="40"/>
      <c r="I149" s="1"/>
      <c r="J149" s="40"/>
      <c r="K149" s="1"/>
      <c r="L149" s="1"/>
      <c r="M149" s="13"/>
      <c r="N149" s="2"/>
      <c r="O149" s="2"/>
      <c r="P149" s="2"/>
      <c r="Q149" s="2"/>
    </row>
    <row r="150">
      <c r="A150" s="10"/>
      <c r="B150" s="49" t="s">
        <v>52</v>
      </c>
      <c r="C150" s="1"/>
      <c r="D150" s="1"/>
      <c r="E150" s="50" t="s">
        <v>276</v>
      </c>
      <c r="F150" s="1"/>
      <c r="G150" s="1"/>
      <c r="H150" s="40"/>
      <c r="I150" s="1"/>
      <c r="J150" s="40"/>
      <c r="K150" s="1"/>
      <c r="L150" s="1"/>
      <c r="M150" s="13"/>
      <c r="N150" s="2"/>
      <c r="O150" s="2"/>
      <c r="P150" s="2"/>
      <c r="Q150" s="2"/>
    </row>
    <row r="151">
      <c r="A151" s="10"/>
      <c r="B151" s="49" t="s">
        <v>54</v>
      </c>
      <c r="C151" s="1"/>
      <c r="D151" s="1"/>
      <c r="E151" s="50" t="s">
        <v>277</v>
      </c>
      <c r="F151" s="1"/>
      <c r="G151" s="1"/>
      <c r="H151" s="40"/>
      <c r="I151" s="1"/>
      <c r="J151" s="40"/>
      <c r="K151" s="1"/>
      <c r="L151" s="1"/>
      <c r="M151" s="13"/>
      <c r="N151" s="2"/>
      <c r="O151" s="2"/>
      <c r="P151" s="2"/>
      <c r="Q151" s="2"/>
    </row>
    <row r="152" thickBot="1">
      <c r="A152" s="10"/>
      <c r="B152" s="51" t="s">
        <v>56</v>
      </c>
      <c r="C152" s="52"/>
      <c r="D152" s="52"/>
      <c r="E152" s="53" t="s">
        <v>57</v>
      </c>
      <c r="F152" s="52"/>
      <c r="G152" s="52"/>
      <c r="H152" s="54"/>
      <c r="I152" s="52"/>
      <c r="J152" s="54"/>
      <c r="K152" s="52"/>
      <c r="L152" s="52"/>
      <c r="M152" s="13"/>
      <c r="N152" s="2"/>
      <c r="O152" s="2"/>
      <c r="P152" s="2"/>
      <c r="Q152" s="2"/>
    </row>
    <row r="153" thickTop="1">
      <c r="A153" s="10"/>
      <c r="B153" s="41">
        <v>24</v>
      </c>
      <c r="C153" s="42" t="s">
        <v>278</v>
      </c>
      <c r="D153" s="42" t="s">
        <v>7</v>
      </c>
      <c r="E153" s="42" t="s">
        <v>279</v>
      </c>
      <c r="F153" s="42" t="s">
        <v>7</v>
      </c>
      <c r="G153" s="43" t="s">
        <v>180</v>
      </c>
      <c r="H153" s="55">
        <v>371</v>
      </c>
      <c r="I153" s="56">
        <v>0</v>
      </c>
      <c r="J153" s="57">
        <f>ROUND(H153*I153,2)</f>
        <v>0</v>
      </c>
      <c r="K153" s="58">
        <v>0.20999999999999999</v>
      </c>
      <c r="L153" s="59">
        <f>ROUND(J153*1.21,2)</f>
        <v>0</v>
      </c>
      <c r="M153" s="13"/>
      <c r="N153" s="2"/>
      <c r="O153" s="2"/>
      <c r="P153" s="2"/>
      <c r="Q153" s="33">
        <f>IF(ISNUMBER(K153),IF(H153&gt;0,IF(I153&gt;0,J153,0),0),0)</f>
        <v>0</v>
      </c>
      <c r="R153" s="9">
        <f>IF(ISNUMBER(K153)=FALSE,J153,0)</f>
        <v>0</v>
      </c>
    </row>
    <row r="154">
      <c r="A154" s="10"/>
      <c r="B154" s="49" t="s">
        <v>50</v>
      </c>
      <c r="C154" s="1"/>
      <c r="D154" s="1"/>
      <c r="E154" s="50" t="s">
        <v>280</v>
      </c>
      <c r="F154" s="1"/>
      <c r="G154" s="1"/>
      <c r="H154" s="40"/>
      <c r="I154" s="1"/>
      <c r="J154" s="40"/>
      <c r="K154" s="1"/>
      <c r="L154" s="1"/>
      <c r="M154" s="13"/>
      <c r="N154" s="2"/>
      <c r="O154" s="2"/>
      <c r="P154" s="2"/>
      <c r="Q154" s="2"/>
    </row>
    <row r="155">
      <c r="A155" s="10"/>
      <c r="B155" s="49" t="s">
        <v>52</v>
      </c>
      <c r="C155" s="1"/>
      <c r="D155" s="1"/>
      <c r="E155" s="50" t="s">
        <v>281</v>
      </c>
      <c r="F155" s="1"/>
      <c r="G155" s="1"/>
      <c r="H155" s="40"/>
      <c r="I155" s="1"/>
      <c r="J155" s="40"/>
      <c r="K155" s="1"/>
      <c r="L155" s="1"/>
      <c r="M155" s="13"/>
      <c r="N155" s="2"/>
      <c r="O155" s="2"/>
      <c r="P155" s="2"/>
      <c r="Q155" s="2"/>
    </row>
    <row r="156">
      <c r="A156" s="10"/>
      <c r="B156" s="49" t="s">
        <v>54</v>
      </c>
      <c r="C156" s="1"/>
      <c r="D156" s="1"/>
      <c r="E156" s="50" t="s">
        <v>282</v>
      </c>
      <c r="F156" s="1"/>
      <c r="G156" s="1"/>
      <c r="H156" s="40"/>
      <c r="I156" s="1"/>
      <c r="J156" s="40"/>
      <c r="K156" s="1"/>
      <c r="L156" s="1"/>
      <c r="M156" s="13"/>
      <c r="N156" s="2"/>
      <c r="O156" s="2"/>
      <c r="P156" s="2"/>
      <c r="Q156" s="2"/>
    </row>
    <row r="157" thickBot="1">
      <c r="A157" s="10"/>
      <c r="B157" s="51" t="s">
        <v>56</v>
      </c>
      <c r="C157" s="52"/>
      <c r="D157" s="52"/>
      <c r="E157" s="53" t="s">
        <v>57</v>
      </c>
      <c r="F157" s="52"/>
      <c r="G157" s="52"/>
      <c r="H157" s="54"/>
      <c r="I157" s="52"/>
      <c r="J157" s="54"/>
      <c r="K157" s="52"/>
      <c r="L157" s="52"/>
      <c r="M157" s="13"/>
      <c r="N157" s="2"/>
      <c r="O157" s="2"/>
      <c r="P157" s="2"/>
      <c r="Q157" s="2"/>
    </row>
    <row r="158" thickTop="1">
      <c r="A158" s="10"/>
      <c r="B158" s="41">
        <v>25</v>
      </c>
      <c r="C158" s="42" t="s">
        <v>283</v>
      </c>
      <c r="D158" s="42" t="s">
        <v>7</v>
      </c>
      <c r="E158" s="42" t="s">
        <v>284</v>
      </c>
      <c r="F158" s="42" t="s">
        <v>7</v>
      </c>
      <c r="G158" s="43" t="s">
        <v>137</v>
      </c>
      <c r="H158" s="55">
        <v>300</v>
      </c>
      <c r="I158" s="56">
        <v>0</v>
      </c>
      <c r="J158" s="57">
        <f>ROUND(H158*I158,2)</f>
        <v>0</v>
      </c>
      <c r="K158" s="58">
        <v>0.20999999999999999</v>
      </c>
      <c r="L158" s="59">
        <f>ROUND(J158*1.21,2)</f>
        <v>0</v>
      </c>
      <c r="M158" s="13"/>
      <c r="N158" s="2"/>
      <c r="O158" s="2"/>
      <c r="P158" s="2"/>
      <c r="Q158" s="33">
        <f>IF(ISNUMBER(K158),IF(H158&gt;0,IF(I158&gt;0,J158,0),0),0)</f>
        <v>0</v>
      </c>
      <c r="R158" s="9">
        <f>IF(ISNUMBER(K158)=FALSE,J158,0)</f>
        <v>0</v>
      </c>
    </row>
    <row r="159">
      <c r="A159" s="10"/>
      <c r="B159" s="49" t="s">
        <v>50</v>
      </c>
      <c r="C159" s="1"/>
      <c r="D159" s="1"/>
      <c r="E159" s="50" t="s">
        <v>285</v>
      </c>
      <c r="F159" s="1"/>
      <c r="G159" s="1"/>
      <c r="H159" s="40"/>
      <c r="I159" s="1"/>
      <c r="J159" s="40"/>
      <c r="K159" s="1"/>
      <c r="L159" s="1"/>
      <c r="M159" s="13"/>
      <c r="N159" s="2"/>
      <c r="O159" s="2"/>
      <c r="P159" s="2"/>
      <c r="Q159" s="2"/>
    </row>
    <row r="160">
      <c r="A160" s="10"/>
      <c r="B160" s="49" t="s">
        <v>52</v>
      </c>
      <c r="C160" s="1"/>
      <c r="D160" s="1"/>
      <c r="E160" s="50" t="s">
        <v>286</v>
      </c>
      <c r="F160" s="1"/>
      <c r="G160" s="1"/>
      <c r="H160" s="40"/>
      <c r="I160" s="1"/>
      <c r="J160" s="40"/>
      <c r="K160" s="1"/>
      <c r="L160" s="1"/>
      <c r="M160" s="13"/>
      <c r="N160" s="2"/>
      <c r="O160" s="2"/>
      <c r="P160" s="2"/>
      <c r="Q160" s="2"/>
    </row>
    <row r="161">
      <c r="A161" s="10"/>
      <c r="B161" s="49" t="s">
        <v>54</v>
      </c>
      <c r="C161" s="1"/>
      <c r="D161" s="1"/>
      <c r="E161" s="50" t="s">
        <v>287</v>
      </c>
      <c r="F161" s="1"/>
      <c r="G161" s="1"/>
      <c r="H161" s="40"/>
      <c r="I161" s="1"/>
      <c r="J161" s="40"/>
      <c r="K161" s="1"/>
      <c r="L161" s="1"/>
      <c r="M161" s="13"/>
      <c r="N161" s="2"/>
      <c r="O161" s="2"/>
      <c r="P161" s="2"/>
      <c r="Q161" s="2"/>
    </row>
    <row r="162" thickBot="1">
      <c r="A162" s="10"/>
      <c r="B162" s="51" t="s">
        <v>56</v>
      </c>
      <c r="C162" s="52"/>
      <c r="D162" s="52"/>
      <c r="E162" s="53" t="s">
        <v>57</v>
      </c>
      <c r="F162" s="52"/>
      <c r="G162" s="52"/>
      <c r="H162" s="54"/>
      <c r="I162" s="52"/>
      <c r="J162" s="54"/>
      <c r="K162" s="52"/>
      <c r="L162" s="52"/>
      <c r="M162" s="13"/>
      <c r="N162" s="2"/>
      <c r="O162" s="2"/>
      <c r="P162" s="2"/>
      <c r="Q162" s="2"/>
    </row>
    <row r="163" thickTop="1">
      <c r="A163" s="10"/>
      <c r="B163" s="41">
        <v>26</v>
      </c>
      <c r="C163" s="42" t="s">
        <v>288</v>
      </c>
      <c r="D163" s="42"/>
      <c r="E163" s="42" t="s">
        <v>289</v>
      </c>
      <c r="F163" s="42" t="s">
        <v>7</v>
      </c>
      <c r="G163" s="43" t="s">
        <v>116</v>
      </c>
      <c r="H163" s="55">
        <v>2127.5</v>
      </c>
      <c r="I163" s="56">
        <v>0</v>
      </c>
      <c r="J163" s="57">
        <f>ROUND(H163*I163,2)</f>
        <v>0</v>
      </c>
      <c r="K163" s="58">
        <v>0.20999999999999999</v>
      </c>
      <c r="L163" s="59">
        <f>ROUND(J163*1.21,2)</f>
        <v>0</v>
      </c>
      <c r="M163" s="13"/>
      <c r="N163" s="2"/>
      <c r="O163" s="2"/>
      <c r="P163" s="2"/>
      <c r="Q163" s="33">
        <f>IF(ISNUMBER(K163),IF(H163&gt;0,IF(I163&gt;0,J163,0),0),0)</f>
        <v>0</v>
      </c>
      <c r="R163" s="9">
        <f>IF(ISNUMBER(K163)=FALSE,J163,0)</f>
        <v>0</v>
      </c>
    </row>
    <row r="164">
      <c r="A164" s="10"/>
      <c r="B164" s="49" t="s">
        <v>50</v>
      </c>
      <c r="C164" s="1"/>
      <c r="D164" s="1"/>
      <c r="E164" s="50" t="s">
        <v>290</v>
      </c>
      <c r="F164" s="1"/>
      <c r="G164" s="1"/>
      <c r="H164" s="40"/>
      <c r="I164" s="1"/>
      <c r="J164" s="40"/>
      <c r="K164" s="1"/>
      <c r="L164" s="1"/>
      <c r="M164" s="13"/>
      <c r="N164" s="2"/>
      <c r="O164" s="2"/>
      <c r="P164" s="2"/>
      <c r="Q164" s="2"/>
    </row>
    <row r="165">
      <c r="A165" s="10"/>
      <c r="B165" s="49" t="s">
        <v>52</v>
      </c>
      <c r="C165" s="1"/>
      <c r="D165" s="1"/>
      <c r="E165" s="50" t="s">
        <v>291</v>
      </c>
      <c r="F165" s="1"/>
      <c r="G165" s="1"/>
      <c r="H165" s="40"/>
      <c r="I165" s="1"/>
      <c r="J165" s="40"/>
      <c r="K165" s="1"/>
      <c r="L165" s="1"/>
      <c r="M165" s="13"/>
      <c r="N165" s="2"/>
      <c r="O165" s="2"/>
      <c r="P165" s="2"/>
      <c r="Q165" s="2"/>
    </row>
    <row r="166">
      <c r="A166" s="10"/>
      <c r="B166" s="49" t="s">
        <v>54</v>
      </c>
      <c r="C166" s="1"/>
      <c r="D166" s="1"/>
      <c r="E166" s="50" t="s">
        <v>292</v>
      </c>
      <c r="F166" s="1"/>
      <c r="G166" s="1"/>
      <c r="H166" s="40"/>
      <c r="I166" s="1"/>
      <c r="J166" s="40"/>
      <c r="K166" s="1"/>
      <c r="L166" s="1"/>
      <c r="M166" s="13"/>
      <c r="N166" s="2"/>
      <c r="O166" s="2"/>
      <c r="P166" s="2"/>
      <c r="Q166" s="2"/>
    </row>
    <row r="167" thickBot="1">
      <c r="A167" s="10"/>
      <c r="B167" s="51" t="s">
        <v>56</v>
      </c>
      <c r="C167" s="52"/>
      <c r="D167" s="52"/>
      <c r="E167" s="53" t="s">
        <v>57</v>
      </c>
      <c r="F167" s="52"/>
      <c r="G167" s="52"/>
      <c r="H167" s="54"/>
      <c r="I167" s="52"/>
      <c r="J167" s="54"/>
      <c r="K167" s="52"/>
      <c r="L167" s="52"/>
      <c r="M167" s="13"/>
      <c r="N167" s="2"/>
      <c r="O167" s="2"/>
      <c r="P167" s="2"/>
      <c r="Q167" s="2"/>
    </row>
    <row r="168" thickTop="1">
      <c r="A168" s="10"/>
      <c r="B168" s="41">
        <v>27</v>
      </c>
      <c r="C168" s="42" t="s">
        <v>293</v>
      </c>
      <c r="D168" s="42"/>
      <c r="E168" s="42" t="s">
        <v>294</v>
      </c>
      <c r="F168" s="42" t="s">
        <v>7</v>
      </c>
      <c r="G168" s="43" t="s">
        <v>116</v>
      </c>
      <c r="H168" s="55">
        <v>4255</v>
      </c>
      <c r="I168" s="56">
        <v>0</v>
      </c>
      <c r="J168" s="57">
        <f>ROUND(H168*I168,2)</f>
        <v>0</v>
      </c>
      <c r="K168" s="58">
        <v>0.20999999999999999</v>
      </c>
      <c r="L168" s="59">
        <f>ROUND(J168*1.21,2)</f>
        <v>0</v>
      </c>
      <c r="M168" s="13"/>
      <c r="N168" s="2"/>
      <c r="O168" s="2"/>
      <c r="P168" s="2"/>
      <c r="Q168" s="33">
        <f>IF(ISNUMBER(K168),IF(H168&gt;0,IF(I168&gt;0,J168,0),0),0)</f>
        <v>0</v>
      </c>
      <c r="R168" s="9">
        <f>IF(ISNUMBER(K168)=FALSE,J168,0)</f>
        <v>0</v>
      </c>
    </row>
    <row r="169">
      <c r="A169" s="10"/>
      <c r="B169" s="49" t="s">
        <v>50</v>
      </c>
      <c r="C169" s="1"/>
      <c r="D169" s="1"/>
      <c r="E169" s="50" t="s">
        <v>295</v>
      </c>
      <c r="F169" s="1"/>
      <c r="G169" s="1"/>
      <c r="H169" s="40"/>
      <c r="I169" s="1"/>
      <c r="J169" s="40"/>
      <c r="K169" s="1"/>
      <c r="L169" s="1"/>
      <c r="M169" s="13"/>
      <c r="N169" s="2"/>
      <c r="O169" s="2"/>
      <c r="P169" s="2"/>
      <c r="Q169" s="2"/>
    </row>
    <row r="170">
      <c r="A170" s="10"/>
      <c r="B170" s="49" t="s">
        <v>52</v>
      </c>
      <c r="C170" s="1"/>
      <c r="D170" s="1"/>
      <c r="E170" s="50" t="s">
        <v>296</v>
      </c>
      <c r="F170" s="1"/>
      <c r="G170" s="1"/>
      <c r="H170" s="40"/>
      <c r="I170" s="1"/>
      <c r="J170" s="40"/>
      <c r="K170" s="1"/>
      <c r="L170" s="1"/>
      <c r="M170" s="13"/>
      <c r="N170" s="2"/>
      <c r="O170" s="2"/>
      <c r="P170" s="2"/>
      <c r="Q170" s="2"/>
    </row>
    <row r="171">
      <c r="A171" s="10"/>
      <c r="B171" s="49" t="s">
        <v>54</v>
      </c>
      <c r="C171" s="1"/>
      <c r="D171" s="1"/>
      <c r="E171" s="50" t="s">
        <v>297</v>
      </c>
      <c r="F171" s="1"/>
      <c r="G171" s="1"/>
      <c r="H171" s="40"/>
      <c r="I171" s="1"/>
      <c r="J171" s="40"/>
      <c r="K171" s="1"/>
      <c r="L171" s="1"/>
      <c r="M171" s="13"/>
      <c r="N171" s="2"/>
      <c r="O171" s="2"/>
      <c r="P171" s="2"/>
      <c r="Q171" s="2"/>
    </row>
    <row r="172" thickBot="1">
      <c r="A172" s="10"/>
      <c r="B172" s="51" t="s">
        <v>56</v>
      </c>
      <c r="C172" s="52"/>
      <c r="D172" s="52"/>
      <c r="E172" s="53" t="s">
        <v>57</v>
      </c>
      <c r="F172" s="52"/>
      <c r="G172" s="52"/>
      <c r="H172" s="54"/>
      <c r="I172" s="52"/>
      <c r="J172" s="54"/>
      <c r="K172" s="52"/>
      <c r="L172" s="52"/>
      <c r="M172" s="13"/>
      <c r="N172" s="2"/>
      <c r="O172" s="2"/>
      <c r="P172" s="2"/>
      <c r="Q172" s="2"/>
    </row>
    <row r="173" thickTop="1">
      <c r="A173" s="10"/>
      <c r="B173" s="41">
        <v>28</v>
      </c>
      <c r="C173" s="42" t="s">
        <v>298</v>
      </c>
      <c r="D173" s="42" t="s">
        <v>7</v>
      </c>
      <c r="E173" s="42" t="s">
        <v>299</v>
      </c>
      <c r="F173" s="42" t="s">
        <v>7</v>
      </c>
      <c r="G173" s="43" t="s">
        <v>116</v>
      </c>
      <c r="H173" s="55">
        <v>59.799999999999997</v>
      </c>
      <c r="I173" s="56">
        <v>0</v>
      </c>
      <c r="J173" s="57">
        <f>ROUND(H173*I173,2)</f>
        <v>0</v>
      </c>
      <c r="K173" s="58">
        <v>0.20999999999999999</v>
      </c>
      <c r="L173" s="59">
        <f>ROUND(J173*1.21,2)</f>
        <v>0</v>
      </c>
      <c r="M173" s="13"/>
      <c r="N173" s="2"/>
      <c r="O173" s="2"/>
      <c r="P173" s="2"/>
      <c r="Q173" s="33">
        <f>IF(ISNUMBER(K173),IF(H173&gt;0,IF(I173&gt;0,J173,0),0),0)</f>
        <v>0</v>
      </c>
      <c r="R173" s="9">
        <f>IF(ISNUMBER(K173)=FALSE,J173,0)</f>
        <v>0</v>
      </c>
    </row>
    <row r="174">
      <c r="A174" s="10"/>
      <c r="B174" s="49" t="s">
        <v>50</v>
      </c>
      <c r="C174" s="1"/>
      <c r="D174" s="1"/>
      <c r="E174" s="50" t="s">
        <v>300</v>
      </c>
      <c r="F174" s="1"/>
      <c r="G174" s="1"/>
      <c r="H174" s="40"/>
      <c r="I174" s="1"/>
      <c r="J174" s="40"/>
      <c r="K174" s="1"/>
      <c r="L174" s="1"/>
      <c r="M174" s="13"/>
      <c r="N174" s="2"/>
      <c r="O174" s="2"/>
      <c r="P174" s="2"/>
      <c r="Q174" s="2"/>
    </row>
    <row r="175">
      <c r="A175" s="10"/>
      <c r="B175" s="49" t="s">
        <v>52</v>
      </c>
      <c r="C175" s="1"/>
      <c r="D175" s="1"/>
      <c r="E175" s="50" t="s">
        <v>301</v>
      </c>
      <c r="F175" s="1"/>
      <c r="G175" s="1"/>
      <c r="H175" s="40"/>
      <c r="I175" s="1"/>
      <c r="J175" s="40"/>
      <c r="K175" s="1"/>
      <c r="L175" s="1"/>
      <c r="M175" s="13"/>
      <c r="N175" s="2"/>
      <c r="O175" s="2"/>
      <c r="P175" s="2"/>
      <c r="Q175" s="2"/>
    </row>
    <row r="176">
      <c r="A176" s="10"/>
      <c r="B176" s="49" t="s">
        <v>54</v>
      </c>
      <c r="C176" s="1"/>
      <c r="D176" s="1"/>
      <c r="E176" s="50" t="s">
        <v>302</v>
      </c>
      <c r="F176" s="1"/>
      <c r="G176" s="1"/>
      <c r="H176" s="40"/>
      <c r="I176" s="1"/>
      <c r="J176" s="40"/>
      <c r="K176" s="1"/>
      <c r="L176" s="1"/>
      <c r="M176" s="13"/>
      <c r="N176" s="2"/>
      <c r="O176" s="2"/>
      <c r="P176" s="2"/>
      <c r="Q176" s="2"/>
    </row>
    <row r="177" thickBot="1">
      <c r="A177" s="10"/>
      <c r="B177" s="51" t="s">
        <v>56</v>
      </c>
      <c r="C177" s="52"/>
      <c r="D177" s="52"/>
      <c r="E177" s="53" t="s">
        <v>57</v>
      </c>
      <c r="F177" s="52"/>
      <c r="G177" s="52"/>
      <c r="H177" s="54"/>
      <c r="I177" s="52"/>
      <c r="J177" s="54"/>
      <c r="K177" s="52"/>
      <c r="L177" s="52"/>
      <c r="M177" s="13"/>
      <c r="N177" s="2"/>
      <c r="O177" s="2"/>
      <c r="P177" s="2"/>
      <c r="Q177" s="2"/>
    </row>
    <row r="178" thickTop="1">
      <c r="A178" s="10"/>
      <c r="B178" s="41">
        <v>29</v>
      </c>
      <c r="C178" s="42" t="s">
        <v>303</v>
      </c>
      <c r="D178" s="42" t="s">
        <v>7</v>
      </c>
      <c r="E178" s="42" t="s">
        <v>304</v>
      </c>
      <c r="F178" s="42" t="s">
        <v>7</v>
      </c>
      <c r="G178" s="43" t="s">
        <v>116</v>
      </c>
      <c r="H178" s="55">
        <v>1690</v>
      </c>
      <c r="I178" s="56">
        <v>0</v>
      </c>
      <c r="J178" s="57">
        <f>ROUND(H178*I178,2)</f>
        <v>0</v>
      </c>
      <c r="K178" s="58">
        <v>0.20999999999999999</v>
      </c>
      <c r="L178" s="59">
        <f>ROUND(J178*1.21,2)</f>
        <v>0</v>
      </c>
      <c r="M178" s="13"/>
      <c r="N178" s="2"/>
      <c r="O178" s="2"/>
      <c r="P178" s="2"/>
      <c r="Q178" s="33">
        <f>IF(ISNUMBER(K178),IF(H178&gt;0,IF(I178&gt;0,J178,0),0),0)</f>
        <v>0</v>
      </c>
      <c r="R178" s="9">
        <f>IF(ISNUMBER(K178)=FALSE,J178,0)</f>
        <v>0</v>
      </c>
    </row>
    <row r="179">
      <c r="A179" s="10"/>
      <c r="B179" s="49" t="s">
        <v>50</v>
      </c>
      <c r="C179" s="1"/>
      <c r="D179" s="1"/>
      <c r="E179" s="50" t="s">
        <v>305</v>
      </c>
      <c r="F179" s="1"/>
      <c r="G179" s="1"/>
      <c r="H179" s="40"/>
      <c r="I179" s="1"/>
      <c r="J179" s="40"/>
      <c r="K179" s="1"/>
      <c r="L179" s="1"/>
      <c r="M179" s="13"/>
      <c r="N179" s="2"/>
      <c r="O179" s="2"/>
      <c r="P179" s="2"/>
      <c r="Q179" s="2"/>
    </row>
    <row r="180">
      <c r="A180" s="10"/>
      <c r="B180" s="49" t="s">
        <v>52</v>
      </c>
      <c r="C180" s="1"/>
      <c r="D180" s="1"/>
      <c r="E180" s="50" t="s">
        <v>306</v>
      </c>
      <c r="F180" s="1"/>
      <c r="G180" s="1"/>
      <c r="H180" s="40"/>
      <c r="I180" s="1"/>
      <c r="J180" s="40"/>
      <c r="K180" s="1"/>
      <c r="L180" s="1"/>
      <c r="M180" s="13"/>
      <c r="N180" s="2"/>
      <c r="O180" s="2"/>
      <c r="P180" s="2"/>
      <c r="Q180" s="2"/>
    </row>
    <row r="181">
      <c r="A181" s="10"/>
      <c r="B181" s="49" t="s">
        <v>54</v>
      </c>
      <c r="C181" s="1"/>
      <c r="D181" s="1"/>
      <c r="E181" s="50" t="s">
        <v>302</v>
      </c>
      <c r="F181" s="1"/>
      <c r="G181" s="1"/>
      <c r="H181" s="40"/>
      <c r="I181" s="1"/>
      <c r="J181" s="40"/>
      <c r="K181" s="1"/>
      <c r="L181" s="1"/>
      <c r="M181" s="13"/>
      <c r="N181" s="2"/>
      <c r="O181" s="2"/>
      <c r="P181" s="2"/>
      <c r="Q181" s="2"/>
    </row>
    <row r="182" thickBot="1">
      <c r="A182" s="10"/>
      <c r="B182" s="51" t="s">
        <v>56</v>
      </c>
      <c r="C182" s="52"/>
      <c r="D182" s="52"/>
      <c r="E182" s="53" t="s">
        <v>57</v>
      </c>
      <c r="F182" s="52"/>
      <c r="G182" s="52"/>
      <c r="H182" s="54"/>
      <c r="I182" s="52"/>
      <c r="J182" s="54"/>
      <c r="K182" s="52"/>
      <c r="L182" s="52"/>
      <c r="M182" s="13"/>
      <c r="N182" s="2"/>
      <c r="O182" s="2"/>
      <c r="P182" s="2"/>
      <c r="Q182" s="2"/>
    </row>
    <row r="183" thickTop="1" thickBot="1" ht="25" customHeight="1">
      <c r="A183" s="10"/>
      <c r="B183" s="1"/>
      <c r="C183" s="60">
        <v>2</v>
      </c>
      <c r="D183" s="1"/>
      <c r="E183" s="60" t="s">
        <v>185</v>
      </c>
      <c r="F183" s="1"/>
      <c r="G183" s="61" t="s">
        <v>85</v>
      </c>
      <c r="H183" s="62">
        <f>J148+J153+J158+J163+J168+J173+J178</f>
        <v>0</v>
      </c>
      <c r="I183" s="61" t="s">
        <v>86</v>
      </c>
      <c r="J183" s="63">
        <f>(L183-H183)</f>
        <v>0</v>
      </c>
      <c r="K183" s="61" t="s">
        <v>87</v>
      </c>
      <c r="L183" s="64">
        <f>ROUND((J148+J153+J158+J163+J168+J173+J178)*1.21,2)</f>
        <v>0</v>
      </c>
      <c r="M183" s="13"/>
      <c r="N183" s="2"/>
      <c r="O183" s="2"/>
      <c r="P183" s="2"/>
      <c r="Q183" s="33">
        <f>0+Q148+Q153+Q158+Q163+Q168+Q173+Q178</f>
        <v>0</v>
      </c>
      <c r="R183" s="9">
        <f>0+R148+R153+R158+R163+R168+R173+R178</f>
        <v>0</v>
      </c>
      <c r="S183" s="65">
        <f>Q183*(1+J183)+R183</f>
        <v>0</v>
      </c>
    </row>
    <row r="184" thickTop="1" thickBot="1" ht="25" customHeight="1">
      <c r="A184" s="10"/>
      <c r="B184" s="66"/>
      <c r="C184" s="66"/>
      <c r="D184" s="66"/>
      <c r="E184" s="66"/>
      <c r="F184" s="66"/>
      <c r="G184" s="67" t="s">
        <v>88</v>
      </c>
      <c r="H184" s="68">
        <f>0+J148+J153+J158+J163+J168+J173+J178</f>
        <v>0</v>
      </c>
      <c r="I184" s="67" t="s">
        <v>89</v>
      </c>
      <c r="J184" s="69">
        <f>0+J183</f>
        <v>0</v>
      </c>
      <c r="K184" s="67" t="s">
        <v>90</v>
      </c>
      <c r="L184" s="70">
        <f>0+L183</f>
        <v>0</v>
      </c>
      <c r="M184" s="13"/>
      <c r="N184" s="2"/>
      <c r="O184" s="2"/>
      <c r="P184" s="2"/>
      <c r="Q184" s="2"/>
    </row>
    <row r="185" ht="40" customHeight="1">
      <c r="A185" s="10"/>
      <c r="B185" s="74" t="s">
        <v>307</v>
      </c>
      <c r="C185" s="1"/>
      <c r="D185" s="1"/>
      <c r="E185" s="1"/>
      <c r="F185" s="1"/>
      <c r="G185" s="1"/>
      <c r="H185" s="40"/>
      <c r="I185" s="1"/>
      <c r="J185" s="40"/>
      <c r="K185" s="1"/>
      <c r="L185" s="1"/>
      <c r="M185" s="13"/>
      <c r="N185" s="2"/>
      <c r="O185" s="2"/>
      <c r="P185" s="2"/>
      <c r="Q185" s="2"/>
    </row>
    <row r="186">
      <c r="A186" s="10"/>
      <c r="B186" s="41">
        <v>30</v>
      </c>
      <c r="C186" s="42" t="s">
        <v>308</v>
      </c>
      <c r="D186" s="42" t="s">
        <v>7</v>
      </c>
      <c r="E186" s="42" t="s">
        <v>309</v>
      </c>
      <c r="F186" s="42" t="s">
        <v>7</v>
      </c>
      <c r="G186" s="43" t="s">
        <v>137</v>
      </c>
      <c r="H186" s="44">
        <v>9.9000000000000004</v>
      </c>
      <c r="I186" s="45">
        <v>0</v>
      </c>
      <c r="J186" s="46">
        <f>ROUND(H186*I186,2)</f>
        <v>0</v>
      </c>
      <c r="K186" s="47">
        <v>0.20999999999999999</v>
      </c>
      <c r="L186" s="48">
        <f>ROUND(J186*1.21,2)</f>
        <v>0</v>
      </c>
      <c r="M186" s="13"/>
      <c r="N186" s="2"/>
      <c r="O186" s="2"/>
      <c r="P186" s="2"/>
      <c r="Q186" s="33">
        <f>IF(ISNUMBER(K186),IF(H186&gt;0,IF(I186&gt;0,J186,0),0),0)</f>
        <v>0</v>
      </c>
      <c r="R186" s="9">
        <f>IF(ISNUMBER(K186)=FALSE,J186,0)</f>
        <v>0</v>
      </c>
    </row>
    <row r="187">
      <c r="A187" s="10"/>
      <c r="B187" s="49" t="s">
        <v>50</v>
      </c>
      <c r="C187" s="1"/>
      <c r="D187" s="1"/>
      <c r="E187" s="50" t="s">
        <v>310</v>
      </c>
      <c r="F187" s="1"/>
      <c r="G187" s="1"/>
      <c r="H187" s="40"/>
      <c r="I187" s="1"/>
      <c r="J187" s="40"/>
      <c r="K187" s="1"/>
      <c r="L187" s="1"/>
      <c r="M187" s="13"/>
      <c r="N187" s="2"/>
      <c r="O187" s="2"/>
      <c r="P187" s="2"/>
      <c r="Q187" s="2"/>
    </row>
    <row r="188">
      <c r="A188" s="10"/>
      <c r="B188" s="49" t="s">
        <v>52</v>
      </c>
      <c r="C188" s="1"/>
      <c r="D188" s="1"/>
      <c r="E188" s="50" t="s">
        <v>311</v>
      </c>
      <c r="F188" s="1"/>
      <c r="G188" s="1"/>
      <c r="H188" s="40"/>
      <c r="I188" s="1"/>
      <c r="J188" s="40"/>
      <c r="K188" s="1"/>
      <c r="L188" s="1"/>
      <c r="M188" s="13"/>
      <c r="N188" s="2"/>
      <c r="O188" s="2"/>
      <c r="P188" s="2"/>
      <c r="Q188" s="2"/>
    </row>
    <row r="189">
      <c r="A189" s="10"/>
      <c r="B189" s="49" t="s">
        <v>54</v>
      </c>
      <c r="C189" s="1"/>
      <c r="D189" s="1"/>
      <c r="E189" s="50" t="s">
        <v>312</v>
      </c>
      <c r="F189" s="1"/>
      <c r="G189" s="1"/>
      <c r="H189" s="40"/>
      <c r="I189" s="1"/>
      <c r="J189" s="40"/>
      <c r="K189" s="1"/>
      <c r="L189" s="1"/>
      <c r="M189" s="13"/>
      <c r="N189" s="2"/>
      <c r="O189" s="2"/>
      <c r="P189" s="2"/>
      <c r="Q189" s="2"/>
    </row>
    <row r="190" thickBot="1">
      <c r="A190" s="10"/>
      <c r="B190" s="51" t="s">
        <v>56</v>
      </c>
      <c r="C190" s="52"/>
      <c r="D190" s="52"/>
      <c r="E190" s="53" t="s">
        <v>57</v>
      </c>
      <c r="F190" s="52"/>
      <c r="G190" s="52"/>
      <c r="H190" s="54"/>
      <c r="I190" s="52"/>
      <c r="J190" s="54"/>
      <c r="K190" s="52"/>
      <c r="L190" s="52"/>
      <c r="M190" s="13"/>
      <c r="N190" s="2"/>
      <c r="O190" s="2"/>
      <c r="P190" s="2"/>
      <c r="Q190" s="2"/>
    </row>
    <row r="191" thickTop="1">
      <c r="A191" s="10"/>
      <c r="B191" s="41">
        <v>31</v>
      </c>
      <c r="C191" s="42" t="s">
        <v>313</v>
      </c>
      <c r="D191" s="42" t="s">
        <v>101</v>
      </c>
      <c r="E191" s="42" t="s">
        <v>314</v>
      </c>
      <c r="F191" s="42" t="s">
        <v>7</v>
      </c>
      <c r="G191" s="43" t="s">
        <v>137</v>
      </c>
      <c r="H191" s="55">
        <v>14.085000000000001</v>
      </c>
      <c r="I191" s="56">
        <v>0</v>
      </c>
      <c r="J191" s="57">
        <f>ROUND(H191*I191,2)</f>
        <v>0</v>
      </c>
      <c r="K191" s="58">
        <v>0.20999999999999999</v>
      </c>
      <c r="L191" s="59">
        <f>ROUND(J191*1.21,2)</f>
        <v>0</v>
      </c>
      <c r="M191" s="13"/>
      <c r="N191" s="2"/>
      <c r="O191" s="2"/>
      <c r="P191" s="2"/>
      <c r="Q191" s="33">
        <f>IF(ISNUMBER(K191),IF(H191&gt;0,IF(I191&gt;0,J191,0),0),0)</f>
        <v>0</v>
      </c>
      <c r="R191" s="9">
        <f>IF(ISNUMBER(K191)=FALSE,J191,0)</f>
        <v>0</v>
      </c>
    </row>
    <row r="192">
      <c r="A192" s="10"/>
      <c r="B192" s="49" t="s">
        <v>50</v>
      </c>
      <c r="C192" s="1"/>
      <c r="D192" s="1"/>
      <c r="E192" s="50" t="s">
        <v>315</v>
      </c>
      <c r="F192" s="1"/>
      <c r="G192" s="1"/>
      <c r="H192" s="40"/>
      <c r="I192" s="1"/>
      <c r="J192" s="40"/>
      <c r="K192" s="1"/>
      <c r="L192" s="1"/>
      <c r="M192" s="13"/>
      <c r="N192" s="2"/>
      <c r="O192" s="2"/>
      <c r="P192" s="2"/>
      <c r="Q192" s="2"/>
    </row>
    <row r="193">
      <c r="A193" s="10"/>
      <c r="B193" s="49" t="s">
        <v>52</v>
      </c>
      <c r="C193" s="1"/>
      <c r="D193" s="1"/>
      <c r="E193" s="50" t="s">
        <v>316</v>
      </c>
      <c r="F193" s="1"/>
      <c r="G193" s="1"/>
      <c r="H193" s="40"/>
      <c r="I193" s="1"/>
      <c r="J193" s="40"/>
      <c r="K193" s="1"/>
      <c r="L193" s="1"/>
      <c r="M193" s="13"/>
      <c r="N193" s="2"/>
      <c r="O193" s="2"/>
      <c r="P193" s="2"/>
      <c r="Q193" s="2"/>
    </row>
    <row r="194">
      <c r="A194" s="10"/>
      <c r="B194" s="49" t="s">
        <v>54</v>
      </c>
      <c r="C194" s="1"/>
      <c r="D194" s="1"/>
      <c r="E194" s="50" t="s">
        <v>287</v>
      </c>
      <c r="F194" s="1"/>
      <c r="G194" s="1"/>
      <c r="H194" s="40"/>
      <c r="I194" s="1"/>
      <c r="J194" s="40"/>
      <c r="K194" s="1"/>
      <c r="L194" s="1"/>
      <c r="M194" s="13"/>
      <c r="N194" s="2"/>
      <c r="O194" s="2"/>
      <c r="P194" s="2"/>
      <c r="Q194" s="2"/>
    </row>
    <row r="195" thickBot="1">
      <c r="A195" s="10"/>
      <c r="B195" s="51" t="s">
        <v>56</v>
      </c>
      <c r="C195" s="52"/>
      <c r="D195" s="52"/>
      <c r="E195" s="53" t="s">
        <v>57</v>
      </c>
      <c r="F195" s="52"/>
      <c r="G195" s="52"/>
      <c r="H195" s="54"/>
      <c r="I195" s="52"/>
      <c r="J195" s="54"/>
      <c r="K195" s="52"/>
      <c r="L195" s="52"/>
      <c r="M195" s="13"/>
      <c r="N195" s="2"/>
      <c r="O195" s="2"/>
      <c r="P195" s="2"/>
      <c r="Q195" s="2"/>
    </row>
    <row r="196" thickTop="1">
      <c r="A196" s="10"/>
      <c r="B196" s="41">
        <v>32</v>
      </c>
      <c r="C196" s="42" t="s">
        <v>317</v>
      </c>
      <c r="D196" s="42"/>
      <c r="E196" s="42" t="s">
        <v>318</v>
      </c>
      <c r="F196" s="42" t="s">
        <v>7</v>
      </c>
      <c r="G196" s="43" t="s">
        <v>137</v>
      </c>
      <c r="H196" s="55">
        <v>18.899999999999999</v>
      </c>
      <c r="I196" s="56">
        <v>0</v>
      </c>
      <c r="J196" s="57">
        <f>ROUND(H196*I196,2)</f>
        <v>0</v>
      </c>
      <c r="K196" s="58">
        <v>0.20999999999999999</v>
      </c>
      <c r="L196" s="59">
        <f>ROUND(J196*1.21,2)</f>
        <v>0</v>
      </c>
      <c r="M196" s="13"/>
      <c r="N196" s="2"/>
      <c r="O196" s="2"/>
      <c r="P196" s="2"/>
      <c r="Q196" s="33">
        <f>IF(ISNUMBER(K196),IF(H196&gt;0,IF(I196&gt;0,J196,0),0),0)</f>
        <v>0</v>
      </c>
      <c r="R196" s="9">
        <f>IF(ISNUMBER(K196)=FALSE,J196,0)</f>
        <v>0</v>
      </c>
    </row>
    <row r="197">
      <c r="A197" s="10"/>
      <c r="B197" s="49" t="s">
        <v>50</v>
      </c>
      <c r="C197" s="1"/>
      <c r="D197" s="1"/>
      <c r="E197" s="50" t="s">
        <v>319</v>
      </c>
      <c r="F197" s="1"/>
      <c r="G197" s="1"/>
      <c r="H197" s="40"/>
      <c r="I197" s="1"/>
      <c r="J197" s="40"/>
      <c r="K197" s="1"/>
      <c r="L197" s="1"/>
      <c r="M197" s="13"/>
      <c r="N197" s="2"/>
      <c r="O197" s="2"/>
      <c r="P197" s="2"/>
      <c r="Q197" s="2"/>
    </row>
    <row r="198">
      <c r="A198" s="10"/>
      <c r="B198" s="49" t="s">
        <v>52</v>
      </c>
      <c r="C198" s="1"/>
      <c r="D198" s="1"/>
      <c r="E198" s="50" t="s">
        <v>320</v>
      </c>
      <c r="F198" s="1"/>
      <c r="G198" s="1"/>
      <c r="H198" s="40"/>
      <c r="I198" s="1"/>
      <c r="J198" s="40"/>
      <c r="K198" s="1"/>
      <c r="L198" s="1"/>
      <c r="M198" s="13"/>
      <c r="N198" s="2"/>
      <c r="O198" s="2"/>
      <c r="P198" s="2"/>
      <c r="Q198" s="2"/>
    </row>
    <row r="199">
      <c r="A199" s="10"/>
      <c r="B199" s="49" t="s">
        <v>54</v>
      </c>
      <c r="C199" s="1"/>
      <c r="D199" s="1"/>
      <c r="E199" s="50" t="s">
        <v>321</v>
      </c>
      <c r="F199" s="1"/>
      <c r="G199" s="1"/>
      <c r="H199" s="40"/>
      <c r="I199" s="1"/>
      <c r="J199" s="40"/>
      <c r="K199" s="1"/>
      <c r="L199" s="1"/>
      <c r="M199" s="13"/>
      <c r="N199" s="2"/>
      <c r="O199" s="2"/>
      <c r="P199" s="2"/>
      <c r="Q199" s="2"/>
    </row>
    <row r="200" thickBot="1">
      <c r="A200" s="10"/>
      <c r="B200" s="51" t="s">
        <v>56</v>
      </c>
      <c r="C200" s="52"/>
      <c r="D200" s="52"/>
      <c r="E200" s="53" t="s">
        <v>57</v>
      </c>
      <c r="F200" s="52"/>
      <c r="G200" s="52"/>
      <c r="H200" s="54"/>
      <c r="I200" s="52"/>
      <c r="J200" s="54"/>
      <c r="K200" s="52"/>
      <c r="L200" s="52"/>
      <c r="M200" s="13"/>
      <c r="N200" s="2"/>
      <c r="O200" s="2"/>
      <c r="P200" s="2"/>
      <c r="Q200" s="2"/>
    </row>
    <row r="201" thickTop="1">
      <c r="A201" s="10"/>
      <c r="B201" s="41">
        <v>33</v>
      </c>
      <c r="C201" s="42" t="s">
        <v>322</v>
      </c>
      <c r="D201" s="42" t="s">
        <v>7</v>
      </c>
      <c r="E201" s="42" t="s">
        <v>323</v>
      </c>
      <c r="F201" s="42" t="s">
        <v>7</v>
      </c>
      <c r="G201" s="43" t="s">
        <v>137</v>
      </c>
      <c r="H201" s="55">
        <v>19.800000000000001</v>
      </c>
      <c r="I201" s="56">
        <v>0</v>
      </c>
      <c r="J201" s="57">
        <f>ROUND(H201*I201,2)</f>
        <v>0</v>
      </c>
      <c r="K201" s="58">
        <v>0.20999999999999999</v>
      </c>
      <c r="L201" s="59">
        <f>ROUND(J201*1.21,2)</f>
        <v>0</v>
      </c>
      <c r="M201" s="13"/>
      <c r="N201" s="2"/>
      <c r="O201" s="2"/>
      <c r="P201" s="2"/>
      <c r="Q201" s="33">
        <f>IF(ISNUMBER(K201),IF(H201&gt;0,IF(I201&gt;0,J201,0),0),0)</f>
        <v>0</v>
      </c>
      <c r="R201" s="9">
        <f>IF(ISNUMBER(K201)=FALSE,J201,0)</f>
        <v>0</v>
      </c>
    </row>
    <row r="202">
      <c r="A202" s="10"/>
      <c r="B202" s="49" t="s">
        <v>50</v>
      </c>
      <c r="C202" s="1"/>
      <c r="D202" s="1"/>
      <c r="E202" s="50" t="s">
        <v>324</v>
      </c>
      <c r="F202" s="1"/>
      <c r="G202" s="1"/>
      <c r="H202" s="40"/>
      <c r="I202" s="1"/>
      <c r="J202" s="40"/>
      <c r="K202" s="1"/>
      <c r="L202" s="1"/>
      <c r="M202" s="13"/>
      <c r="N202" s="2"/>
      <c r="O202" s="2"/>
      <c r="P202" s="2"/>
      <c r="Q202" s="2"/>
    </row>
    <row r="203">
      <c r="A203" s="10"/>
      <c r="B203" s="49" t="s">
        <v>52</v>
      </c>
      <c r="C203" s="1"/>
      <c r="D203" s="1"/>
      <c r="E203" s="50" t="s">
        <v>325</v>
      </c>
      <c r="F203" s="1"/>
      <c r="G203" s="1"/>
      <c r="H203" s="40"/>
      <c r="I203" s="1"/>
      <c r="J203" s="40"/>
      <c r="K203" s="1"/>
      <c r="L203" s="1"/>
      <c r="M203" s="13"/>
      <c r="N203" s="2"/>
      <c r="O203" s="2"/>
      <c r="P203" s="2"/>
      <c r="Q203" s="2"/>
    </row>
    <row r="204">
      <c r="A204" s="10"/>
      <c r="B204" s="49" t="s">
        <v>54</v>
      </c>
      <c r="C204" s="1"/>
      <c r="D204" s="1"/>
      <c r="E204" s="50" t="s">
        <v>326</v>
      </c>
      <c r="F204" s="1"/>
      <c r="G204" s="1"/>
      <c r="H204" s="40"/>
      <c r="I204" s="1"/>
      <c r="J204" s="40"/>
      <c r="K204" s="1"/>
      <c r="L204" s="1"/>
      <c r="M204" s="13"/>
      <c r="N204" s="2"/>
      <c r="O204" s="2"/>
      <c r="P204" s="2"/>
      <c r="Q204" s="2"/>
    </row>
    <row r="205" thickBot="1">
      <c r="A205" s="10"/>
      <c r="B205" s="51" t="s">
        <v>56</v>
      </c>
      <c r="C205" s="52"/>
      <c r="D205" s="52"/>
      <c r="E205" s="53" t="s">
        <v>57</v>
      </c>
      <c r="F205" s="52"/>
      <c r="G205" s="52"/>
      <c r="H205" s="54"/>
      <c r="I205" s="52"/>
      <c r="J205" s="54"/>
      <c r="K205" s="52"/>
      <c r="L205" s="52"/>
      <c r="M205" s="13"/>
      <c r="N205" s="2"/>
      <c r="O205" s="2"/>
      <c r="P205" s="2"/>
      <c r="Q205" s="2"/>
    </row>
    <row r="206" thickTop="1">
      <c r="A206" s="10"/>
      <c r="B206" s="41">
        <v>34</v>
      </c>
      <c r="C206" s="42" t="s">
        <v>327</v>
      </c>
      <c r="D206" s="42" t="s">
        <v>7</v>
      </c>
      <c r="E206" s="42" t="s">
        <v>328</v>
      </c>
      <c r="F206" s="42" t="s">
        <v>7</v>
      </c>
      <c r="G206" s="43" t="s">
        <v>137</v>
      </c>
      <c r="H206" s="55">
        <v>2.7679999999999998</v>
      </c>
      <c r="I206" s="56">
        <v>0</v>
      </c>
      <c r="J206" s="57">
        <f>ROUND(H206*I206,2)</f>
        <v>0</v>
      </c>
      <c r="K206" s="58">
        <v>0.20999999999999999</v>
      </c>
      <c r="L206" s="59">
        <f>ROUND(J206*1.21,2)</f>
        <v>0</v>
      </c>
      <c r="M206" s="13"/>
      <c r="N206" s="2"/>
      <c r="O206" s="2"/>
      <c r="P206" s="2"/>
      <c r="Q206" s="33">
        <f>IF(ISNUMBER(K206),IF(H206&gt;0,IF(I206&gt;0,J206,0),0),0)</f>
        <v>0</v>
      </c>
      <c r="R206" s="9">
        <f>IF(ISNUMBER(K206)=FALSE,J206,0)</f>
        <v>0</v>
      </c>
    </row>
    <row r="207">
      <c r="A207" s="10"/>
      <c r="B207" s="49" t="s">
        <v>50</v>
      </c>
      <c r="C207" s="1"/>
      <c r="D207" s="1"/>
      <c r="E207" s="50" t="s">
        <v>310</v>
      </c>
      <c r="F207" s="1"/>
      <c r="G207" s="1"/>
      <c r="H207" s="40"/>
      <c r="I207" s="1"/>
      <c r="J207" s="40"/>
      <c r="K207" s="1"/>
      <c r="L207" s="1"/>
      <c r="M207" s="13"/>
      <c r="N207" s="2"/>
      <c r="O207" s="2"/>
      <c r="P207" s="2"/>
      <c r="Q207" s="2"/>
    </row>
    <row r="208">
      <c r="A208" s="10"/>
      <c r="B208" s="49" t="s">
        <v>52</v>
      </c>
      <c r="C208" s="1"/>
      <c r="D208" s="1"/>
      <c r="E208" s="50" t="s">
        <v>329</v>
      </c>
      <c r="F208" s="1"/>
      <c r="G208" s="1"/>
      <c r="H208" s="40"/>
      <c r="I208" s="1"/>
      <c r="J208" s="40"/>
      <c r="K208" s="1"/>
      <c r="L208" s="1"/>
      <c r="M208" s="13"/>
      <c r="N208" s="2"/>
      <c r="O208" s="2"/>
      <c r="P208" s="2"/>
      <c r="Q208" s="2"/>
    </row>
    <row r="209">
      <c r="A209" s="10"/>
      <c r="B209" s="49" t="s">
        <v>54</v>
      </c>
      <c r="C209" s="1"/>
      <c r="D209" s="1"/>
      <c r="E209" s="50" t="s">
        <v>330</v>
      </c>
      <c r="F209" s="1"/>
      <c r="G209" s="1"/>
      <c r="H209" s="40"/>
      <c r="I209" s="1"/>
      <c r="J209" s="40"/>
      <c r="K209" s="1"/>
      <c r="L209" s="1"/>
      <c r="M209" s="13"/>
      <c r="N209" s="2"/>
      <c r="O209" s="2"/>
      <c r="P209" s="2"/>
      <c r="Q209" s="2"/>
    </row>
    <row r="210" thickBot="1">
      <c r="A210" s="10"/>
      <c r="B210" s="51" t="s">
        <v>56</v>
      </c>
      <c r="C210" s="52"/>
      <c r="D210" s="52"/>
      <c r="E210" s="53" t="s">
        <v>57</v>
      </c>
      <c r="F210" s="52"/>
      <c r="G210" s="52"/>
      <c r="H210" s="54"/>
      <c r="I210" s="52"/>
      <c r="J210" s="54"/>
      <c r="K210" s="52"/>
      <c r="L210" s="52"/>
      <c r="M210" s="13"/>
      <c r="N210" s="2"/>
      <c r="O210" s="2"/>
      <c r="P210" s="2"/>
      <c r="Q210" s="2"/>
    </row>
    <row r="211" thickTop="1" thickBot="1" ht="25" customHeight="1">
      <c r="A211" s="10"/>
      <c r="B211" s="1"/>
      <c r="C211" s="60">
        <v>4</v>
      </c>
      <c r="D211" s="1"/>
      <c r="E211" s="60" t="s">
        <v>186</v>
      </c>
      <c r="F211" s="1"/>
      <c r="G211" s="61" t="s">
        <v>85</v>
      </c>
      <c r="H211" s="62">
        <f>J186+J191+J196+J201+J206</f>
        <v>0</v>
      </c>
      <c r="I211" s="61" t="s">
        <v>86</v>
      </c>
      <c r="J211" s="63">
        <f>(L211-H211)</f>
        <v>0</v>
      </c>
      <c r="K211" s="61" t="s">
        <v>87</v>
      </c>
      <c r="L211" s="64">
        <f>ROUND((J186+J191+J196+J201+J206)*1.21,2)</f>
        <v>0</v>
      </c>
      <c r="M211" s="13"/>
      <c r="N211" s="2"/>
      <c r="O211" s="2"/>
      <c r="P211" s="2"/>
      <c r="Q211" s="33">
        <f>0+Q186+Q191+Q196+Q201+Q206</f>
        <v>0</v>
      </c>
      <c r="R211" s="9">
        <f>0+R186+R191+R196+R201+R206</f>
        <v>0</v>
      </c>
      <c r="S211" s="65">
        <f>Q211*(1+J211)+R211</f>
        <v>0</v>
      </c>
    </row>
    <row r="212" thickTop="1" thickBot="1" ht="25" customHeight="1">
      <c r="A212" s="10"/>
      <c r="B212" s="66"/>
      <c r="C212" s="66"/>
      <c r="D212" s="66"/>
      <c r="E212" s="66"/>
      <c r="F212" s="66"/>
      <c r="G212" s="67" t="s">
        <v>88</v>
      </c>
      <c r="H212" s="68">
        <f>0+J186+J191+J196+J201+J206</f>
        <v>0</v>
      </c>
      <c r="I212" s="67" t="s">
        <v>89</v>
      </c>
      <c r="J212" s="69">
        <f>0+J211</f>
        <v>0</v>
      </c>
      <c r="K212" s="67" t="s">
        <v>90</v>
      </c>
      <c r="L212" s="70">
        <f>0+L211</f>
        <v>0</v>
      </c>
      <c r="M212" s="13"/>
      <c r="N212" s="2"/>
      <c r="O212" s="2"/>
      <c r="P212" s="2"/>
      <c r="Q212" s="2"/>
    </row>
    <row r="213" ht="40" customHeight="1">
      <c r="A213" s="10"/>
      <c r="B213" s="74" t="s">
        <v>331</v>
      </c>
      <c r="C213" s="1"/>
      <c r="D213" s="1"/>
      <c r="E213" s="1"/>
      <c r="F213" s="1"/>
      <c r="G213" s="1"/>
      <c r="H213" s="40"/>
      <c r="I213" s="1"/>
      <c r="J213" s="40"/>
      <c r="K213" s="1"/>
      <c r="L213" s="1"/>
      <c r="M213" s="13"/>
      <c r="N213" s="2"/>
      <c r="O213" s="2"/>
      <c r="P213" s="2"/>
      <c r="Q213" s="2"/>
    </row>
    <row r="214">
      <c r="A214" s="10"/>
      <c r="B214" s="41">
        <v>35</v>
      </c>
      <c r="C214" s="42" t="s">
        <v>332</v>
      </c>
      <c r="D214" s="42" t="s">
        <v>7</v>
      </c>
      <c r="E214" s="42" t="s">
        <v>333</v>
      </c>
      <c r="F214" s="42" t="s">
        <v>7</v>
      </c>
      <c r="G214" s="43" t="s">
        <v>116</v>
      </c>
      <c r="H214" s="44">
        <v>2062.8000000000002</v>
      </c>
      <c r="I214" s="45">
        <v>0</v>
      </c>
      <c r="J214" s="46">
        <f>ROUND(H214*I214,2)</f>
        <v>0</v>
      </c>
      <c r="K214" s="47">
        <v>0.20999999999999999</v>
      </c>
      <c r="L214" s="48">
        <f>ROUND(J214*1.21,2)</f>
        <v>0</v>
      </c>
      <c r="M214" s="13"/>
      <c r="N214" s="2"/>
      <c r="O214" s="2"/>
      <c r="P214" s="2"/>
      <c r="Q214" s="33">
        <f>IF(ISNUMBER(K214),IF(H214&gt;0,IF(I214&gt;0,J214,0),0),0)</f>
        <v>0</v>
      </c>
      <c r="R214" s="9">
        <f>IF(ISNUMBER(K214)=FALSE,J214,0)</f>
        <v>0</v>
      </c>
    </row>
    <row r="215">
      <c r="A215" s="10"/>
      <c r="B215" s="49" t="s">
        <v>50</v>
      </c>
      <c r="C215" s="1"/>
      <c r="D215" s="1"/>
      <c r="E215" s="50" t="s">
        <v>334</v>
      </c>
      <c r="F215" s="1"/>
      <c r="G215" s="1"/>
      <c r="H215" s="40"/>
      <c r="I215" s="1"/>
      <c r="J215" s="40"/>
      <c r="K215" s="1"/>
      <c r="L215" s="1"/>
      <c r="M215" s="13"/>
      <c r="N215" s="2"/>
      <c r="O215" s="2"/>
      <c r="P215" s="2"/>
      <c r="Q215" s="2"/>
    </row>
    <row r="216">
      <c r="A216" s="10"/>
      <c r="B216" s="49" t="s">
        <v>52</v>
      </c>
      <c r="C216" s="1"/>
      <c r="D216" s="1"/>
      <c r="E216" s="50" t="s">
        <v>335</v>
      </c>
      <c r="F216" s="1"/>
      <c r="G216" s="1"/>
      <c r="H216" s="40"/>
      <c r="I216" s="1"/>
      <c r="J216" s="40"/>
      <c r="K216" s="1"/>
      <c r="L216" s="1"/>
      <c r="M216" s="13"/>
      <c r="N216" s="2"/>
      <c r="O216" s="2"/>
      <c r="P216" s="2"/>
      <c r="Q216" s="2"/>
    </row>
    <row r="217">
      <c r="A217" s="10"/>
      <c r="B217" s="49" t="s">
        <v>54</v>
      </c>
      <c r="C217" s="1"/>
      <c r="D217" s="1"/>
      <c r="E217" s="50" t="s">
        <v>336</v>
      </c>
      <c r="F217" s="1"/>
      <c r="G217" s="1"/>
      <c r="H217" s="40"/>
      <c r="I217" s="1"/>
      <c r="J217" s="40"/>
      <c r="K217" s="1"/>
      <c r="L217" s="1"/>
      <c r="M217" s="13"/>
      <c r="N217" s="2"/>
      <c r="O217" s="2"/>
      <c r="P217" s="2"/>
      <c r="Q217" s="2"/>
    </row>
    <row r="218" thickBot="1">
      <c r="A218" s="10"/>
      <c r="B218" s="51" t="s">
        <v>56</v>
      </c>
      <c r="C218" s="52"/>
      <c r="D218" s="52"/>
      <c r="E218" s="53" t="s">
        <v>57</v>
      </c>
      <c r="F218" s="52"/>
      <c r="G218" s="52"/>
      <c r="H218" s="54"/>
      <c r="I218" s="52"/>
      <c r="J218" s="54"/>
      <c r="K218" s="52"/>
      <c r="L218" s="52"/>
      <c r="M218" s="13"/>
      <c r="N218" s="2"/>
      <c r="O218" s="2"/>
      <c r="P218" s="2"/>
      <c r="Q218" s="2"/>
    </row>
    <row r="219" thickTop="1">
      <c r="A219" s="10"/>
      <c r="B219" s="41">
        <v>36</v>
      </c>
      <c r="C219" s="42" t="s">
        <v>337</v>
      </c>
      <c r="D219" s="42" t="s">
        <v>7</v>
      </c>
      <c r="E219" s="42" t="s">
        <v>338</v>
      </c>
      <c r="F219" s="42" t="s">
        <v>7</v>
      </c>
      <c r="G219" s="43" t="s">
        <v>116</v>
      </c>
      <c r="H219" s="55">
        <v>85</v>
      </c>
      <c r="I219" s="56">
        <v>0</v>
      </c>
      <c r="J219" s="57">
        <f>ROUND(H219*I219,2)</f>
        <v>0</v>
      </c>
      <c r="K219" s="58">
        <v>0.20999999999999999</v>
      </c>
      <c r="L219" s="59">
        <f>ROUND(J219*1.21,2)</f>
        <v>0</v>
      </c>
      <c r="M219" s="13"/>
      <c r="N219" s="2"/>
      <c r="O219" s="2"/>
      <c r="P219" s="2"/>
      <c r="Q219" s="33">
        <f>IF(ISNUMBER(K219),IF(H219&gt;0,IF(I219&gt;0,J219,0),0),0)</f>
        <v>0</v>
      </c>
      <c r="R219" s="9">
        <f>IF(ISNUMBER(K219)=FALSE,J219,0)</f>
        <v>0</v>
      </c>
    </row>
    <row r="220">
      <c r="A220" s="10"/>
      <c r="B220" s="49" t="s">
        <v>50</v>
      </c>
      <c r="C220" s="1"/>
      <c r="D220" s="1"/>
      <c r="E220" s="50" t="s">
        <v>339</v>
      </c>
      <c r="F220" s="1"/>
      <c r="G220" s="1"/>
      <c r="H220" s="40"/>
      <c r="I220" s="1"/>
      <c r="J220" s="40"/>
      <c r="K220" s="1"/>
      <c r="L220" s="1"/>
      <c r="M220" s="13"/>
      <c r="N220" s="2"/>
      <c r="O220" s="2"/>
      <c r="P220" s="2"/>
      <c r="Q220" s="2"/>
    </row>
    <row r="221">
      <c r="A221" s="10"/>
      <c r="B221" s="49" t="s">
        <v>52</v>
      </c>
      <c r="C221" s="1"/>
      <c r="D221" s="1"/>
      <c r="E221" s="50" t="s">
        <v>340</v>
      </c>
      <c r="F221" s="1"/>
      <c r="G221" s="1"/>
      <c r="H221" s="40"/>
      <c r="I221" s="1"/>
      <c r="J221" s="40"/>
      <c r="K221" s="1"/>
      <c r="L221" s="1"/>
      <c r="M221" s="13"/>
      <c r="N221" s="2"/>
      <c r="O221" s="2"/>
      <c r="P221" s="2"/>
      <c r="Q221" s="2"/>
    </row>
    <row r="222">
      <c r="A222" s="10"/>
      <c r="B222" s="49" t="s">
        <v>54</v>
      </c>
      <c r="C222" s="1"/>
      <c r="D222" s="1"/>
      <c r="E222" s="50" t="s">
        <v>336</v>
      </c>
      <c r="F222" s="1"/>
      <c r="G222" s="1"/>
      <c r="H222" s="40"/>
      <c r="I222" s="1"/>
      <c r="J222" s="40"/>
      <c r="K222" s="1"/>
      <c r="L222" s="1"/>
      <c r="M222" s="13"/>
      <c r="N222" s="2"/>
      <c r="O222" s="2"/>
      <c r="P222" s="2"/>
      <c r="Q222" s="2"/>
    </row>
    <row r="223" thickBot="1">
      <c r="A223" s="10"/>
      <c r="B223" s="51" t="s">
        <v>56</v>
      </c>
      <c r="C223" s="52"/>
      <c r="D223" s="52"/>
      <c r="E223" s="53" t="s">
        <v>57</v>
      </c>
      <c r="F223" s="52"/>
      <c r="G223" s="52"/>
      <c r="H223" s="54"/>
      <c r="I223" s="52"/>
      <c r="J223" s="54"/>
      <c r="K223" s="52"/>
      <c r="L223" s="52"/>
      <c r="M223" s="13"/>
      <c r="N223" s="2"/>
      <c r="O223" s="2"/>
      <c r="P223" s="2"/>
      <c r="Q223" s="2"/>
    </row>
    <row r="224" thickTop="1">
      <c r="A224" s="10"/>
      <c r="B224" s="41">
        <v>37</v>
      </c>
      <c r="C224" s="42" t="s">
        <v>341</v>
      </c>
      <c r="D224" s="42" t="s">
        <v>7</v>
      </c>
      <c r="E224" s="42" t="s">
        <v>342</v>
      </c>
      <c r="F224" s="42" t="s">
        <v>7</v>
      </c>
      <c r="G224" s="43" t="s">
        <v>116</v>
      </c>
      <c r="H224" s="55">
        <v>91.799999999999997</v>
      </c>
      <c r="I224" s="56">
        <v>0</v>
      </c>
      <c r="J224" s="57">
        <f>ROUND(H224*I224,2)</f>
        <v>0</v>
      </c>
      <c r="K224" s="58">
        <v>0.20999999999999999</v>
      </c>
      <c r="L224" s="59">
        <f>ROUND(J224*1.21,2)</f>
        <v>0</v>
      </c>
      <c r="M224" s="13"/>
      <c r="N224" s="2"/>
      <c r="O224" s="2"/>
      <c r="P224" s="2"/>
      <c r="Q224" s="33">
        <f>IF(ISNUMBER(K224),IF(H224&gt;0,IF(I224&gt;0,J224,0),0),0)</f>
        <v>0</v>
      </c>
      <c r="R224" s="9">
        <f>IF(ISNUMBER(K224)=FALSE,J224,0)</f>
        <v>0</v>
      </c>
    </row>
    <row r="225">
      <c r="A225" s="10"/>
      <c r="B225" s="49" t="s">
        <v>50</v>
      </c>
      <c r="C225" s="1"/>
      <c r="D225" s="1"/>
      <c r="E225" s="50" t="s">
        <v>343</v>
      </c>
      <c r="F225" s="1"/>
      <c r="G225" s="1"/>
      <c r="H225" s="40"/>
      <c r="I225" s="1"/>
      <c r="J225" s="40"/>
      <c r="K225" s="1"/>
      <c r="L225" s="1"/>
      <c r="M225" s="13"/>
      <c r="N225" s="2"/>
      <c r="O225" s="2"/>
      <c r="P225" s="2"/>
      <c r="Q225" s="2"/>
    </row>
    <row r="226">
      <c r="A226" s="10"/>
      <c r="B226" s="49" t="s">
        <v>52</v>
      </c>
      <c r="C226" s="1"/>
      <c r="D226" s="1"/>
      <c r="E226" s="50" t="s">
        <v>344</v>
      </c>
      <c r="F226" s="1"/>
      <c r="G226" s="1"/>
      <c r="H226" s="40"/>
      <c r="I226" s="1"/>
      <c r="J226" s="40"/>
      <c r="K226" s="1"/>
      <c r="L226" s="1"/>
      <c r="M226" s="13"/>
      <c r="N226" s="2"/>
      <c r="O226" s="2"/>
      <c r="P226" s="2"/>
      <c r="Q226" s="2"/>
    </row>
    <row r="227">
      <c r="A227" s="10"/>
      <c r="B227" s="49" t="s">
        <v>54</v>
      </c>
      <c r="C227" s="1"/>
      <c r="D227" s="1"/>
      <c r="E227" s="50" t="s">
        <v>336</v>
      </c>
      <c r="F227" s="1"/>
      <c r="G227" s="1"/>
      <c r="H227" s="40"/>
      <c r="I227" s="1"/>
      <c r="J227" s="40"/>
      <c r="K227" s="1"/>
      <c r="L227" s="1"/>
      <c r="M227" s="13"/>
      <c r="N227" s="2"/>
      <c r="O227" s="2"/>
      <c r="P227" s="2"/>
      <c r="Q227" s="2"/>
    </row>
    <row r="228" thickBot="1">
      <c r="A228" s="10"/>
      <c r="B228" s="51" t="s">
        <v>56</v>
      </c>
      <c r="C228" s="52"/>
      <c r="D228" s="52"/>
      <c r="E228" s="53" t="s">
        <v>57</v>
      </c>
      <c r="F228" s="52"/>
      <c r="G228" s="52"/>
      <c r="H228" s="54"/>
      <c r="I228" s="52"/>
      <c r="J228" s="54"/>
      <c r="K228" s="52"/>
      <c r="L228" s="52"/>
      <c r="M228" s="13"/>
      <c r="N228" s="2"/>
      <c r="O228" s="2"/>
      <c r="P228" s="2"/>
      <c r="Q228" s="2"/>
    </row>
    <row r="229" thickTop="1">
      <c r="A229" s="10"/>
      <c r="B229" s="41">
        <v>38</v>
      </c>
      <c r="C229" s="42" t="s">
        <v>345</v>
      </c>
      <c r="D229" s="42" t="s">
        <v>7</v>
      </c>
      <c r="E229" s="42" t="s">
        <v>346</v>
      </c>
      <c r="F229" s="42" t="s">
        <v>7</v>
      </c>
      <c r="G229" s="43" t="s">
        <v>116</v>
      </c>
      <c r="H229" s="55">
        <v>2196.5</v>
      </c>
      <c r="I229" s="56">
        <v>0</v>
      </c>
      <c r="J229" s="57">
        <f>ROUND(H229*I229,2)</f>
        <v>0</v>
      </c>
      <c r="K229" s="58">
        <v>0.20999999999999999</v>
      </c>
      <c r="L229" s="59">
        <f>ROUND(J229*1.21,2)</f>
        <v>0</v>
      </c>
      <c r="M229" s="13"/>
      <c r="N229" s="2"/>
      <c r="O229" s="2"/>
      <c r="P229" s="2"/>
      <c r="Q229" s="33">
        <f>IF(ISNUMBER(K229),IF(H229&gt;0,IF(I229&gt;0,J229,0),0),0)</f>
        <v>0</v>
      </c>
      <c r="R229" s="9">
        <f>IF(ISNUMBER(K229)=FALSE,J229,0)</f>
        <v>0</v>
      </c>
    </row>
    <row r="230">
      <c r="A230" s="10"/>
      <c r="B230" s="49" t="s">
        <v>50</v>
      </c>
      <c r="C230" s="1"/>
      <c r="D230" s="1"/>
      <c r="E230" s="50" t="s">
        <v>347</v>
      </c>
      <c r="F230" s="1"/>
      <c r="G230" s="1"/>
      <c r="H230" s="40"/>
      <c r="I230" s="1"/>
      <c r="J230" s="40"/>
      <c r="K230" s="1"/>
      <c r="L230" s="1"/>
      <c r="M230" s="13"/>
      <c r="N230" s="2"/>
      <c r="O230" s="2"/>
      <c r="P230" s="2"/>
      <c r="Q230" s="2"/>
    </row>
    <row r="231">
      <c r="A231" s="10"/>
      <c r="B231" s="49" t="s">
        <v>52</v>
      </c>
      <c r="C231" s="1"/>
      <c r="D231" s="1"/>
      <c r="E231" s="50" t="s">
        <v>348</v>
      </c>
      <c r="F231" s="1"/>
      <c r="G231" s="1"/>
      <c r="H231" s="40"/>
      <c r="I231" s="1"/>
      <c r="J231" s="40"/>
      <c r="K231" s="1"/>
      <c r="L231" s="1"/>
      <c r="M231" s="13"/>
      <c r="N231" s="2"/>
      <c r="O231" s="2"/>
      <c r="P231" s="2"/>
      <c r="Q231" s="2"/>
    </row>
    <row r="232">
      <c r="A232" s="10"/>
      <c r="B232" s="49" t="s">
        <v>54</v>
      </c>
      <c r="C232" s="1"/>
      <c r="D232" s="1"/>
      <c r="E232" s="50" t="s">
        <v>336</v>
      </c>
      <c r="F232" s="1"/>
      <c r="G232" s="1"/>
      <c r="H232" s="40"/>
      <c r="I232" s="1"/>
      <c r="J232" s="40"/>
      <c r="K232" s="1"/>
      <c r="L232" s="1"/>
      <c r="M232" s="13"/>
      <c r="N232" s="2"/>
      <c r="O232" s="2"/>
      <c r="P232" s="2"/>
      <c r="Q232" s="2"/>
    </row>
    <row r="233" thickBot="1">
      <c r="A233" s="10"/>
      <c r="B233" s="51" t="s">
        <v>56</v>
      </c>
      <c r="C233" s="52"/>
      <c r="D233" s="52"/>
      <c r="E233" s="53" t="s">
        <v>57</v>
      </c>
      <c r="F233" s="52"/>
      <c r="G233" s="52"/>
      <c r="H233" s="54"/>
      <c r="I233" s="52"/>
      <c r="J233" s="54"/>
      <c r="K233" s="52"/>
      <c r="L233" s="52"/>
      <c r="M233" s="13"/>
      <c r="N233" s="2"/>
      <c r="O233" s="2"/>
      <c r="P233" s="2"/>
      <c r="Q233" s="2"/>
    </row>
    <row r="234" thickTop="1">
      <c r="A234" s="10"/>
      <c r="B234" s="41">
        <v>39</v>
      </c>
      <c r="C234" s="42" t="s">
        <v>349</v>
      </c>
      <c r="D234" s="42" t="s">
        <v>7</v>
      </c>
      <c r="E234" s="42" t="s">
        <v>350</v>
      </c>
      <c r="F234" s="42" t="s">
        <v>7</v>
      </c>
      <c r="G234" s="43" t="s">
        <v>116</v>
      </c>
      <c r="H234" s="55">
        <v>97.200000000000003</v>
      </c>
      <c r="I234" s="56">
        <v>0</v>
      </c>
      <c r="J234" s="57">
        <f>ROUND(H234*I234,2)</f>
        <v>0</v>
      </c>
      <c r="K234" s="58">
        <v>0.20999999999999999</v>
      </c>
      <c r="L234" s="59">
        <f>ROUND(J234*1.21,2)</f>
        <v>0</v>
      </c>
      <c r="M234" s="13"/>
      <c r="N234" s="2"/>
      <c r="O234" s="2"/>
      <c r="P234" s="2"/>
      <c r="Q234" s="33">
        <f>IF(ISNUMBER(K234),IF(H234&gt;0,IF(I234&gt;0,J234,0),0),0)</f>
        <v>0</v>
      </c>
      <c r="R234" s="9">
        <f>IF(ISNUMBER(K234)=FALSE,J234,0)</f>
        <v>0</v>
      </c>
    </row>
    <row r="235">
      <c r="A235" s="10"/>
      <c r="B235" s="49" t="s">
        <v>50</v>
      </c>
      <c r="C235" s="1"/>
      <c r="D235" s="1"/>
      <c r="E235" s="50" t="s">
        <v>351</v>
      </c>
      <c r="F235" s="1"/>
      <c r="G235" s="1"/>
      <c r="H235" s="40"/>
      <c r="I235" s="1"/>
      <c r="J235" s="40"/>
      <c r="K235" s="1"/>
      <c r="L235" s="1"/>
      <c r="M235" s="13"/>
      <c r="N235" s="2"/>
      <c r="O235" s="2"/>
      <c r="P235" s="2"/>
      <c r="Q235" s="2"/>
    </row>
    <row r="236">
      <c r="A236" s="10"/>
      <c r="B236" s="49" t="s">
        <v>52</v>
      </c>
      <c r="C236" s="1"/>
      <c r="D236" s="1"/>
      <c r="E236" s="50" t="s">
        <v>352</v>
      </c>
      <c r="F236" s="1"/>
      <c r="G236" s="1"/>
      <c r="H236" s="40"/>
      <c r="I236" s="1"/>
      <c r="J236" s="40"/>
      <c r="K236" s="1"/>
      <c r="L236" s="1"/>
      <c r="M236" s="13"/>
      <c r="N236" s="2"/>
      <c r="O236" s="2"/>
      <c r="P236" s="2"/>
      <c r="Q236" s="2"/>
    </row>
    <row r="237">
      <c r="A237" s="10"/>
      <c r="B237" s="49" t="s">
        <v>54</v>
      </c>
      <c r="C237" s="1"/>
      <c r="D237" s="1"/>
      <c r="E237" s="50" t="s">
        <v>336</v>
      </c>
      <c r="F237" s="1"/>
      <c r="G237" s="1"/>
      <c r="H237" s="40"/>
      <c r="I237" s="1"/>
      <c r="J237" s="40"/>
      <c r="K237" s="1"/>
      <c r="L237" s="1"/>
      <c r="M237" s="13"/>
      <c r="N237" s="2"/>
      <c r="O237" s="2"/>
      <c r="P237" s="2"/>
      <c r="Q237" s="2"/>
    </row>
    <row r="238" thickBot="1">
      <c r="A238" s="10"/>
      <c r="B238" s="51" t="s">
        <v>56</v>
      </c>
      <c r="C238" s="52"/>
      <c r="D238" s="52"/>
      <c r="E238" s="53" t="s">
        <v>57</v>
      </c>
      <c r="F238" s="52"/>
      <c r="G238" s="52"/>
      <c r="H238" s="54"/>
      <c r="I238" s="52"/>
      <c r="J238" s="54"/>
      <c r="K238" s="52"/>
      <c r="L238" s="52"/>
      <c r="M238" s="13"/>
      <c r="N238" s="2"/>
      <c r="O238" s="2"/>
      <c r="P238" s="2"/>
      <c r="Q238" s="2"/>
    </row>
    <row r="239" thickTop="1">
      <c r="A239" s="10"/>
      <c r="B239" s="41">
        <v>40</v>
      </c>
      <c r="C239" s="42" t="s">
        <v>353</v>
      </c>
      <c r="D239" s="42" t="s">
        <v>7</v>
      </c>
      <c r="E239" s="42" t="s">
        <v>354</v>
      </c>
      <c r="F239" s="42" t="s">
        <v>7</v>
      </c>
      <c r="G239" s="43" t="s">
        <v>137</v>
      </c>
      <c r="H239" s="55">
        <v>14.4</v>
      </c>
      <c r="I239" s="56">
        <v>0</v>
      </c>
      <c r="J239" s="57">
        <f>ROUND(H239*I239,2)</f>
        <v>0</v>
      </c>
      <c r="K239" s="58">
        <v>0.20999999999999999</v>
      </c>
      <c r="L239" s="59">
        <f>ROUND(J239*1.21,2)</f>
        <v>0</v>
      </c>
      <c r="M239" s="13"/>
      <c r="N239" s="2"/>
      <c r="O239" s="2"/>
      <c r="P239" s="2"/>
      <c r="Q239" s="33">
        <f>IF(ISNUMBER(K239),IF(H239&gt;0,IF(I239&gt;0,J239,0),0),0)</f>
        <v>0</v>
      </c>
      <c r="R239" s="9">
        <f>IF(ISNUMBER(K239)=FALSE,J239,0)</f>
        <v>0</v>
      </c>
    </row>
    <row r="240">
      <c r="A240" s="10"/>
      <c r="B240" s="49" t="s">
        <v>50</v>
      </c>
      <c r="C240" s="1"/>
      <c r="D240" s="1"/>
      <c r="E240" s="50" t="s">
        <v>355</v>
      </c>
      <c r="F240" s="1"/>
      <c r="G240" s="1"/>
      <c r="H240" s="40"/>
      <c r="I240" s="1"/>
      <c r="J240" s="40"/>
      <c r="K240" s="1"/>
      <c r="L240" s="1"/>
      <c r="M240" s="13"/>
      <c r="N240" s="2"/>
      <c r="O240" s="2"/>
      <c r="P240" s="2"/>
      <c r="Q240" s="2"/>
    </row>
    <row r="241">
      <c r="A241" s="10"/>
      <c r="B241" s="49" t="s">
        <v>52</v>
      </c>
      <c r="C241" s="1"/>
      <c r="D241" s="1"/>
      <c r="E241" s="50" t="s">
        <v>356</v>
      </c>
      <c r="F241" s="1"/>
      <c r="G241" s="1"/>
      <c r="H241" s="40"/>
      <c r="I241" s="1"/>
      <c r="J241" s="40"/>
      <c r="K241" s="1"/>
      <c r="L241" s="1"/>
      <c r="M241" s="13"/>
      <c r="N241" s="2"/>
      <c r="O241" s="2"/>
      <c r="P241" s="2"/>
      <c r="Q241" s="2"/>
    </row>
    <row r="242">
      <c r="A242" s="10"/>
      <c r="B242" s="49" t="s">
        <v>54</v>
      </c>
      <c r="C242" s="1"/>
      <c r="D242" s="1"/>
      <c r="E242" s="50" t="s">
        <v>357</v>
      </c>
      <c r="F242" s="1"/>
      <c r="G242" s="1"/>
      <c r="H242" s="40"/>
      <c r="I242" s="1"/>
      <c r="J242" s="40"/>
      <c r="K242" s="1"/>
      <c r="L242" s="1"/>
      <c r="M242" s="13"/>
      <c r="N242" s="2"/>
      <c r="O242" s="2"/>
      <c r="P242" s="2"/>
      <c r="Q242" s="2"/>
    </row>
    <row r="243" thickBot="1">
      <c r="A243" s="10"/>
      <c r="B243" s="51" t="s">
        <v>56</v>
      </c>
      <c r="C243" s="52"/>
      <c r="D243" s="52"/>
      <c r="E243" s="53" t="s">
        <v>57</v>
      </c>
      <c r="F243" s="52"/>
      <c r="G243" s="52"/>
      <c r="H243" s="54"/>
      <c r="I243" s="52"/>
      <c r="J243" s="54"/>
      <c r="K243" s="52"/>
      <c r="L243" s="52"/>
      <c r="M243" s="13"/>
      <c r="N243" s="2"/>
      <c r="O243" s="2"/>
      <c r="P243" s="2"/>
      <c r="Q243" s="2"/>
    </row>
    <row r="244" thickTop="1">
      <c r="A244" s="10"/>
      <c r="B244" s="41">
        <v>41</v>
      </c>
      <c r="C244" s="42" t="s">
        <v>358</v>
      </c>
      <c r="D244" s="42" t="s">
        <v>7</v>
      </c>
      <c r="E244" s="42" t="s">
        <v>359</v>
      </c>
      <c r="F244" s="42" t="s">
        <v>7</v>
      </c>
      <c r="G244" s="43" t="s">
        <v>137</v>
      </c>
      <c r="H244" s="55">
        <v>53.5</v>
      </c>
      <c r="I244" s="56">
        <v>0</v>
      </c>
      <c r="J244" s="57">
        <f>ROUND(H244*I244,2)</f>
        <v>0</v>
      </c>
      <c r="K244" s="58">
        <v>0.20999999999999999</v>
      </c>
      <c r="L244" s="59">
        <f>ROUND(J244*1.21,2)</f>
        <v>0</v>
      </c>
      <c r="M244" s="13"/>
      <c r="N244" s="2"/>
      <c r="O244" s="2"/>
      <c r="P244" s="2"/>
      <c r="Q244" s="33">
        <f>IF(ISNUMBER(K244),IF(H244&gt;0,IF(I244&gt;0,J244,0),0),0)</f>
        <v>0</v>
      </c>
      <c r="R244" s="9">
        <f>IF(ISNUMBER(K244)=FALSE,J244,0)</f>
        <v>0</v>
      </c>
    </row>
    <row r="245">
      <c r="A245" s="10"/>
      <c r="B245" s="49" t="s">
        <v>50</v>
      </c>
      <c r="C245" s="1"/>
      <c r="D245" s="1"/>
      <c r="E245" s="50" t="s">
        <v>360</v>
      </c>
      <c r="F245" s="1"/>
      <c r="G245" s="1"/>
      <c r="H245" s="40"/>
      <c r="I245" s="1"/>
      <c r="J245" s="40"/>
      <c r="K245" s="1"/>
      <c r="L245" s="1"/>
      <c r="M245" s="13"/>
      <c r="N245" s="2"/>
      <c r="O245" s="2"/>
      <c r="P245" s="2"/>
      <c r="Q245" s="2"/>
    </row>
    <row r="246">
      <c r="A246" s="10"/>
      <c r="B246" s="49" t="s">
        <v>52</v>
      </c>
      <c r="C246" s="1"/>
      <c r="D246" s="1"/>
      <c r="E246" s="50" t="s">
        <v>361</v>
      </c>
      <c r="F246" s="1"/>
      <c r="G246" s="1"/>
      <c r="H246" s="40"/>
      <c r="I246" s="1"/>
      <c r="J246" s="40"/>
      <c r="K246" s="1"/>
      <c r="L246" s="1"/>
      <c r="M246" s="13"/>
      <c r="N246" s="2"/>
      <c r="O246" s="2"/>
      <c r="P246" s="2"/>
      <c r="Q246" s="2"/>
    </row>
    <row r="247">
      <c r="A247" s="10"/>
      <c r="B247" s="49" t="s">
        <v>54</v>
      </c>
      <c r="C247" s="1"/>
      <c r="D247" s="1"/>
      <c r="E247" s="50" t="s">
        <v>357</v>
      </c>
      <c r="F247" s="1"/>
      <c r="G247" s="1"/>
      <c r="H247" s="40"/>
      <c r="I247" s="1"/>
      <c r="J247" s="40"/>
      <c r="K247" s="1"/>
      <c r="L247" s="1"/>
      <c r="M247" s="13"/>
      <c r="N247" s="2"/>
      <c r="O247" s="2"/>
      <c r="P247" s="2"/>
      <c r="Q247" s="2"/>
    </row>
    <row r="248" thickBot="1">
      <c r="A248" s="10"/>
      <c r="B248" s="51" t="s">
        <v>56</v>
      </c>
      <c r="C248" s="52"/>
      <c r="D248" s="52"/>
      <c r="E248" s="53" t="s">
        <v>57</v>
      </c>
      <c r="F248" s="52"/>
      <c r="G248" s="52"/>
      <c r="H248" s="54"/>
      <c r="I248" s="52"/>
      <c r="J248" s="54"/>
      <c r="K248" s="52"/>
      <c r="L248" s="52"/>
      <c r="M248" s="13"/>
      <c r="N248" s="2"/>
      <c r="O248" s="2"/>
      <c r="P248" s="2"/>
      <c r="Q248" s="2"/>
    </row>
    <row r="249" thickTop="1">
      <c r="A249" s="10"/>
      <c r="B249" s="41">
        <v>42</v>
      </c>
      <c r="C249" s="42" t="s">
        <v>362</v>
      </c>
      <c r="D249" s="42" t="s">
        <v>7</v>
      </c>
      <c r="E249" s="42" t="s">
        <v>363</v>
      </c>
      <c r="F249" s="42" t="s">
        <v>7</v>
      </c>
      <c r="G249" s="43" t="s">
        <v>116</v>
      </c>
      <c r="H249" s="55">
        <v>2417.8000000000002</v>
      </c>
      <c r="I249" s="56">
        <v>0</v>
      </c>
      <c r="J249" s="57">
        <f>ROUND(H249*I249,2)</f>
        <v>0</v>
      </c>
      <c r="K249" s="58">
        <v>0.20999999999999999</v>
      </c>
      <c r="L249" s="59">
        <f>ROUND(J249*1.21,2)</f>
        <v>0</v>
      </c>
      <c r="M249" s="13"/>
      <c r="N249" s="2"/>
      <c r="O249" s="2"/>
      <c r="P249" s="2"/>
      <c r="Q249" s="33">
        <f>IF(ISNUMBER(K249),IF(H249&gt;0,IF(I249&gt;0,J249,0),0),0)</f>
        <v>0</v>
      </c>
      <c r="R249" s="9">
        <f>IF(ISNUMBER(K249)=FALSE,J249,0)</f>
        <v>0</v>
      </c>
    </row>
    <row r="250">
      <c r="A250" s="10"/>
      <c r="B250" s="49" t="s">
        <v>50</v>
      </c>
      <c r="C250" s="1"/>
      <c r="D250" s="1"/>
      <c r="E250" s="50" t="s">
        <v>364</v>
      </c>
      <c r="F250" s="1"/>
      <c r="G250" s="1"/>
      <c r="H250" s="40"/>
      <c r="I250" s="1"/>
      <c r="J250" s="40"/>
      <c r="K250" s="1"/>
      <c r="L250" s="1"/>
      <c r="M250" s="13"/>
      <c r="N250" s="2"/>
      <c r="O250" s="2"/>
      <c r="P250" s="2"/>
      <c r="Q250" s="2"/>
    </row>
    <row r="251">
      <c r="A251" s="10"/>
      <c r="B251" s="49" t="s">
        <v>52</v>
      </c>
      <c r="C251" s="1"/>
      <c r="D251" s="1"/>
      <c r="E251" s="50" t="s">
        <v>365</v>
      </c>
      <c r="F251" s="1"/>
      <c r="G251" s="1"/>
      <c r="H251" s="40"/>
      <c r="I251" s="1"/>
      <c r="J251" s="40"/>
      <c r="K251" s="1"/>
      <c r="L251" s="1"/>
      <c r="M251" s="13"/>
      <c r="N251" s="2"/>
      <c r="O251" s="2"/>
      <c r="P251" s="2"/>
      <c r="Q251" s="2"/>
    </row>
    <row r="252">
      <c r="A252" s="10"/>
      <c r="B252" s="49" t="s">
        <v>54</v>
      </c>
      <c r="C252" s="1"/>
      <c r="D252" s="1"/>
      <c r="E252" s="50" t="s">
        <v>366</v>
      </c>
      <c r="F252" s="1"/>
      <c r="G252" s="1"/>
      <c r="H252" s="40"/>
      <c r="I252" s="1"/>
      <c r="J252" s="40"/>
      <c r="K252" s="1"/>
      <c r="L252" s="1"/>
      <c r="M252" s="13"/>
      <c r="N252" s="2"/>
      <c r="O252" s="2"/>
      <c r="P252" s="2"/>
      <c r="Q252" s="2"/>
    </row>
    <row r="253" thickBot="1">
      <c r="A253" s="10"/>
      <c r="B253" s="51" t="s">
        <v>56</v>
      </c>
      <c r="C253" s="52"/>
      <c r="D253" s="52"/>
      <c r="E253" s="53" t="s">
        <v>57</v>
      </c>
      <c r="F253" s="52"/>
      <c r="G253" s="52"/>
      <c r="H253" s="54"/>
      <c r="I253" s="52"/>
      <c r="J253" s="54"/>
      <c r="K253" s="52"/>
      <c r="L253" s="52"/>
      <c r="M253" s="13"/>
      <c r="N253" s="2"/>
      <c r="O253" s="2"/>
      <c r="P253" s="2"/>
      <c r="Q253" s="2"/>
    </row>
    <row r="254" thickTop="1">
      <c r="A254" s="10"/>
      <c r="B254" s="41">
        <v>43</v>
      </c>
      <c r="C254" s="42" t="s">
        <v>367</v>
      </c>
      <c r="D254" s="42" t="s">
        <v>7</v>
      </c>
      <c r="E254" s="42" t="s">
        <v>368</v>
      </c>
      <c r="F254" s="42" t="s">
        <v>7</v>
      </c>
      <c r="G254" s="43" t="s">
        <v>116</v>
      </c>
      <c r="H254" s="55">
        <v>2322.3000000000002</v>
      </c>
      <c r="I254" s="56">
        <v>0</v>
      </c>
      <c r="J254" s="57">
        <f>ROUND(H254*I254,2)</f>
        <v>0</v>
      </c>
      <c r="K254" s="58">
        <v>0.20999999999999999</v>
      </c>
      <c r="L254" s="59">
        <f>ROUND(J254*1.21,2)</f>
        <v>0</v>
      </c>
      <c r="M254" s="13"/>
      <c r="N254" s="2"/>
      <c r="O254" s="2"/>
      <c r="P254" s="2"/>
      <c r="Q254" s="33">
        <f>IF(ISNUMBER(K254),IF(H254&gt;0,IF(I254&gt;0,J254,0),0),0)</f>
        <v>0</v>
      </c>
      <c r="R254" s="9">
        <f>IF(ISNUMBER(K254)=FALSE,J254,0)</f>
        <v>0</v>
      </c>
    </row>
    <row r="255">
      <c r="A255" s="10"/>
      <c r="B255" s="49" t="s">
        <v>50</v>
      </c>
      <c r="C255" s="1"/>
      <c r="D255" s="1"/>
      <c r="E255" s="50" t="s">
        <v>369</v>
      </c>
      <c r="F255" s="1"/>
      <c r="G255" s="1"/>
      <c r="H255" s="40"/>
      <c r="I255" s="1"/>
      <c r="J255" s="40"/>
      <c r="K255" s="1"/>
      <c r="L255" s="1"/>
      <c r="M255" s="13"/>
      <c r="N255" s="2"/>
      <c r="O255" s="2"/>
      <c r="P255" s="2"/>
      <c r="Q255" s="2"/>
    </row>
    <row r="256">
      <c r="A256" s="10"/>
      <c r="B256" s="49" t="s">
        <v>52</v>
      </c>
      <c r="C256" s="1"/>
      <c r="D256" s="1"/>
      <c r="E256" s="50" t="s">
        <v>370</v>
      </c>
      <c r="F256" s="1"/>
      <c r="G256" s="1"/>
      <c r="H256" s="40"/>
      <c r="I256" s="1"/>
      <c r="J256" s="40"/>
      <c r="K256" s="1"/>
      <c r="L256" s="1"/>
      <c r="M256" s="13"/>
      <c r="N256" s="2"/>
      <c r="O256" s="2"/>
      <c r="P256" s="2"/>
      <c r="Q256" s="2"/>
    </row>
    <row r="257">
      <c r="A257" s="10"/>
      <c r="B257" s="49" t="s">
        <v>54</v>
      </c>
      <c r="C257" s="1"/>
      <c r="D257" s="1"/>
      <c r="E257" s="50" t="s">
        <v>366</v>
      </c>
      <c r="F257" s="1"/>
      <c r="G257" s="1"/>
      <c r="H257" s="40"/>
      <c r="I257" s="1"/>
      <c r="J257" s="40"/>
      <c r="K257" s="1"/>
      <c r="L257" s="1"/>
      <c r="M257" s="13"/>
      <c r="N257" s="2"/>
      <c r="O257" s="2"/>
      <c r="P257" s="2"/>
      <c r="Q257" s="2"/>
    </row>
    <row r="258" thickBot="1">
      <c r="A258" s="10"/>
      <c r="B258" s="51" t="s">
        <v>56</v>
      </c>
      <c r="C258" s="52"/>
      <c r="D258" s="52"/>
      <c r="E258" s="53" t="s">
        <v>57</v>
      </c>
      <c r="F258" s="52"/>
      <c r="G258" s="52"/>
      <c r="H258" s="54"/>
      <c r="I258" s="52"/>
      <c r="J258" s="54"/>
      <c r="K258" s="52"/>
      <c r="L258" s="52"/>
      <c r="M258" s="13"/>
      <c r="N258" s="2"/>
      <c r="O258" s="2"/>
      <c r="P258" s="2"/>
      <c r="Q258" s="2"/>
    </row>
    <row r="259" thickTop="1">
      <c r="A259" s="10"/>
      <c r="B259" s="41">
        <v>44</v>
      </c>
      <c r="C259" s="42" t="s">
        <v>371</v>
      </c>
      <c r="D259" s="42" t="s">
        <v>7</v>
      </c>
      <c r="E259" s="42" t="s">
        <v>372</v>
      </c>
      <c r="F259" s="42" t="s">
        <v>7</v>
      </c>
      <c r="G259" s="43" t="s">
        <v>116</v>
      </c>
      <c r="H259" s="55">
        <v>2265</v>
      </c>
      <c r="I259" s="56">
        <v>0</v>
      </c>
      <c r="J259" s="57">
        <f>ROUND(H259*I259,2)</f>
        <v>0</v>
      </c>
      <c r="K259" s="58">
        <v>0.20999999999999999</v>
      </c>
      <c r="L259" s="59">
        <f>ROUND(J259*1.21,2)</f>
        <v>0</v>
      </c>
      <c r="M259" s="13"/>
      <c r="N259" s="2"/>
      <c r="O259" s="2"/>
      <c r="P259" s="2"/>
      <c r="Q259" s="33">
        <f>IF(ISNUMBER(K259),IF(H259&gt;0,IF(I259&gt;0,J259,0),0),0)</f>
        <v>0</v>
      </c>
      <c r="R259" s="9">
        <f>IF(ISNUMBER(K259)=FALSE,J259,0)</f>
        <v>0</v>
      </c>
    </row>
    <row r="260">
      <c r="A260" s="10"/>
      <c r="B260" s="49" t="s">
        <v>50</v>
      </c>
      <c r="C260" s="1"/>
      <c r="D260" s="1"/>
      <c r="E260" s="50" t="s">
        <v>373</v>
      </c>
      <c r="F260" s="1"/>
      <c r="G260" s="1"/>
      <c r="H260" s="40"/>
      <c r="I260" s="1"/>
      <c r="J260" s="40"/>
      <c r="K260" s="1"/>
      <c r="L260" s="1"/>
      <c r="M260" s="13"/>
      <c r="N260" s="2"/>
      <c r="O260" s="2"/>
      <c r="P260" s="2"/>
      <c r="Q260" s="2"/>
    </row>
    <row r="261">
      <c r="A261" s="10"/>
      <c r="B261" s="49" t="s">
        <v>52</v>
      </c>
      <c r="C261" s="1"/>
      <c r="D261" s="1"/>
      <c r="E261" s="50" t="s">
        <v>374</v>
      </c>
      <c r="F261" s="1"/>
      <c r="G261" s="1"/>
      <c r="H261" s="40"/>
      <c r="I261" s="1"/>
      <c r="J261" s="40"/>
      <c r="K261" s="1"/>
      <c r="L261" s="1"/>
      <c r="M261" s="13"/>
      <c r="N261" s="2"/>
      <c r="O261" s="2"/>
      <c r="P261" s="2"/>
      <c r="Q261" s="2"/>
    </row>
    <row r="262">
      <c r="A262" s="10"/>
      <c r="B262" s="49" t="s">
        <v>54</v>
      </c>
      <c r="C262" s="1"/>
      <c r="D262" s="1"/>
      <c r="E262" s="50" t="s">
        <v>375</v>
      </c>
      <c r="F262" s="1"/>
      <c r="G262" s="1"/>
      <c r="H262" s="40"/>
      <c r="I262" s="1"/>
      <c r="J262" s="40"/>
      <c r="K262" s="1"/>
      <c r="L262" s="1"/>
      <c r="M262" s="13"/>
      <c r="N262" s="2"/>
      <c r="O262" s="2"/>
      <c r="P262" s="2"/>
      <c r="Q262" s="2"/>
    </row>
    <row r="263" thickBot="1">
      <c r="A263" s="10"/>
      <c r="B263" s="51" t="s">
        <v>56</v>
      </c>
      <c r="C263" s="52"/>
      <c r="D263" s="52"/>
      <c r="E263" s="53" t="s">
        <v>57</v>
      </c>
      <c r="F263" s="52"/>
      <c r="G263" s="52"/>
      <c r="H263" s="54"/>
      <c r="I263" s="52"/>
      <c r="J263" s="54"/>
      <c r="K263" s="52"/>
      <c r="L263" s="52"/>
      <c r="M263" s="13"/>
      <c r="N263" s="2"/>
      <c r="O263" s="2"/>
      <c r="P263" s="2"/>
      <c r="Q263" s="2"/>
    </row>
    <row r="264" thickTop="1">
      <c r="A264" s="10"/>
      <c r="B264" s="41">
        <v>45</v>
      </c>
      <c r="C264" s="42" t="s">
        <v>376</v>
      </c>
      <c r="D264" s="42" t="s">
        <v>7</v>
      </c>
      <c r="E264" s="42" t="s">
        <v>377</v>
      </c>
      <c r="F264" s="42" t="s">
        <v>7</v>
      </c>
      <c r="G264" s="43" t="s">
        <v>116</v>
      </c>
      <c r="H264" s="55">
        <v>2332.9499999999998</v>
      </c>
      <c r="I264" s="56">
        <v>0</v>
      </c>
      <c r="J264" s="57">
        <f>ROUND(H264*I264,2)</f>
        <v>0</v>
      </c>
      <c r="K264" s="58">
        <v>0.20999999999999999</v>
      </c>
      <c r="L264" s="59">
        <f>ROUND(J264*1.21,2)</f>
        <v>0</v>
      </c>
      <c r="M264" s="13"/>
      <c r="N264" s="2"/>
      <c r="O264" s="2"/>
      <c r="P264" s="2"/>
      <c r="Q264" s="33">
        <f>IF(ISNUMBER(K264),IF(H264&gt;0,IF(I264&gt;0,J264,0),0),0)</f>
        <v>0</v>
      </c>
      <c r="R264" s="9">
        <f>IF(ISNUMBER(K264)=FALSE,J264,0)</f>
        <v>0</v>
      </c>
    </row>
    <row r="265">
      <c r="A265" s="10"/>
      <c r="B265" s="49" t="s">
        <v>50</v>
      </c>
      <c r="C265" s="1"/>
      <c r="D265" s="1"/>
      <c r="E265" s="50" t="s">
        <v>378</v>
      </c>
      <c r="F265" s="1"/>
      <c r="G265" s="1"/>
      <c r="H265" s="40"/>
      <c r="I265" s="1"/>
      <c r="J265" s="40"/>
      <c r="K265" s="1"/>
      <c r="L265" s="1"/>
      <c r="M265" s="13"/>
      <c r="N265" s="2"/>
      <c r="O265" s="2"/>
      <c r="P265" s="2"/>
      <c r="Q265" s="2"/>
    </row>
    <row r="266">
      <c r="A266" s="10"/>
      <c r="B266" s="49" t="s">
        <v>52</v>
      </c>
      <c r="C266" s="1"/>
      <c r="D266" s="1"/>
      <c r="E266" s="50" t="s">
        <v>379</v>
      </c>
      <c r="F266" s="1"/>
      <c r="G266" s="1"/>
      <c r="H266" s="40"/>
      <c r="I266" s="1"/>
      <c r="J266" s="40"/>
      <c r="K266" s="1"/>
      <c r="L266" s="1"/>
      <c r="M266" s="13"/>
      <c r="N266" s="2"/>
      <c r="O266" s="2"/>
      <c r="P266" s="2"/>
      <c r="Q266" s="2"/>
    </row>
    <row r="267">
      <c r="A267" s="10"/>
      <c r="B267" s="49" t="s">
        <v>54</v>
      </c>
      <c r="C267" s="1"/>
      <c r="D267" s="1"/>
      <c r="E267" s="50" t="s">
        <v>375</v>
      </c>
      <c r="F267" s="1"/>
      <c r="G267" s="1"/>
      <c r="H267" s="40"/>
      <c r="I267" s="1"/>
      <c r="J267" s="40"/>
      <c r="K267" s="1"/>
      <c r="L267" s="1"/>
      <c r="M267" s="13"/>
      <c r="N267" s="2"/>
      <c r="O267" s="2"/>
      <c r="P267" s="2"/>
      <c r="Q267" s="2"/>
    </row>
    <row r="268" thickBot="1">
      <c r="A268" s="10"/>
      <c r="B268" s="51" t="s">
        <v>56</v>
      </c>
      <c r="C268" s="52"/>
      <c r="D268" s="52"/>
      <c r="E268" s="53" t="s">
        <v>57</v>
      </c>
      <c r="F268" s="52"/>
      <c r="G268" s="52"/>
      <c r="H268" s="54"/>
      <c r="I268" s="52"/>
      <c r="J268" s="54"/>
      <c r="K268" s="52"/>
      <c r="L268" s="52"/>
      <c r="M268" s="13"/>
      <c r="N268" s="2"/>
      <c r="O268" s="2"/>
      <c r="P268" s="2"/>
      <c r="Q268" s="2"/>
    </row>
    <row r="269" thickTop="1">
      <c r="A269" s="10"/>
      <c r="B269" s="41">
        <v>46</v>
      </c>
      <c r="C269" s="42" t="s">
        <v>380</v>
      </c>
      <c r="D269" s="42" t="s">
        <v>7</v>
      </c>
      <c r="E269" s="42" t="s">
        <v>381</v>
      </c>
      <c r="F269" s="42" t="s">
        <v>7</v>
      </c>
      <c r="G269" s="43" t="s">
        <v>116</v>
      </c>
      <c r="H269" s="55">
        <v>97.200000000000003</v>
      </c>
      <c r="I269" s="56">
        <v>0</v>
      </c>
      <c r="J269" s="57">
        <f>ROUND(H269*I269,2)</f>
        <v>0</v>
      </c>
      <c r="K269" s="58">
        <v>0.20999999999999999</v>
      </c>
      <c r="L269" s="59">
        <f>ROUND(J269*1.21,2)</f>
        <v>0</v>
      </c>
      <c r="M269" s="13"/>
      <c r="N269" s="2"/>
      <c r="O269" s="2"/>
      <c r="P269" s="2"/>
      <c r="Q269" s="33">
        <f>IF(ISNUMBER(K269),IF(H269&gt;0,IF(I269&gt;0,J269,0),0),0)</f>
        <v>0</v>
      </c>
      <c r="R269" s="9">
        <f>IF(ISNUMBER(K269)=FALSE,J269,0)</f>
        <v>0</v>
      </c>
    </row>
    <row r="270">
      <c r="A270" s="10"/>
      <c r="B270" s="49" t="s">
        <v>50</v>
      </c>
      <c r="C270" s="1"/>
      <c r="D270" s="1"/>
      <c r="E270" s="50" t="s">
        <v>382</v>
      </c>
      <c r="F270" s="1"/>
      <c r="G270" s="1"/>
      <c r="H270" s="40"/>
      <c r="I270" s="1"/>
      <c r="J270" s="40"/>
      <c r="K270" s="1"/>
      <c r="L270" s="1"/>
      <c r="M270" s="13"/>
      <c r="N270" s="2"/>
      <c r="O270" s="2"/>
      <c r="P270" s="2"/>
      <c r="Q270" s="2"/>
    </row>
    <row r="271">
      <c r="A271" s="10"/>
      <c r="B271" s="49" t="s">
        <v>52</v>
      </c>
      <c r="C271" s="1"/>
      <c r="D271" s="1"/>
      <c r="E271" s="50" t="s">
        <v>352</v>
      </c>
      <c r="F271" s="1"/>
      <c r="G271" s="1"/>
      <c r="H271" s="40"/>
      <c r="I271" s="1"/>
      <c r="J271" s="40"/>
      <c r="K271" s="1"/>
      <c r="L271" s="1"/>
      <c r="M271" s="13"/>
      <c r="N271" s="2"/>
      <c r="O271" s="2"/>
      <c r="P271" s="2"/>
      <c r="Q271" s="2"/>
    </row>
    <row r="272">
      <c r="A272" s="10"/>
      <c r="B272" s="49" t="s">
        <v>54</v>
      </c>
      <c r="C272" s="1"/>
      <c r="D272" s="1"/>
      <c r="E272" s="50" t="s">
        <v>383</v>
      </c>
      <c r="F272" s="1"/>
      <c r="G272" s="1"/>
      <c r="H272" s="40"/>
      <c r="I272" s="1"/>
      <c r="J272" s="40"/>
      <c r="K272" s="1"/>
      <c r="L272" s="1"/>
      <c r="M272" s="13"/>
      <c r="N272" s="2"/>
      <c r="O272" s="2"/>
      <c r="P272" s="2"/>
      <c r="Q272" s="2"/>
    </row>
    <row r="273" thickBot="1">
      <c r="A273" s="10"/>
      <c r="B273" s="51" t="s">
        <v>56</v>
      </c>
      <c r="C273" s="52"/>
      <c r="D273" s="52"/>
      <c r="E273" s="53" t="s">
        <v>57</v>
      </c>
      <c r="F273" s="52"/>
      <c r="G273" s="52"/>
      <c r="H273" s="54"/>
      <c r="I273" s="52"/>
      <c r="J273" s="54"/>
      <c r="K273" s="52"/>
      <c r="L273" s="52"/>
      <c r="M273" s="13"/>
      <c r="N273" s="2"/>
      <c r="O273" s="2"/>
      <c r="P273" s="2"/>
      <c r="Q273" s="2"/>
    </row>
    <row r="274" thickTop="1">
      <c r="A274" s="10"/>
      <c r="B274" s="41">
        <v>47</v>
      </c>
      <c r="C274" s="42" t="s">
        <v>384</v>
      </c>
      <c r="D274" s="42" t="s">
        <v>7</v>
      </c>
      <c r="E274" s="42" t="s">
        <v>385</v>
      </c>
      <c r="F274" s="42" t="s">
        <v>7</v>
      </c>
      <c r="G274" s="43" t="s">
        <v>180</v>
      </c>
      <c r="H274" s="55">
        <v>160.19999999999999</v>
      </c>
      <c r="I274" s="56">
        <v>0</v>
      </c>
      <c r="J274" s="57">
        <f>ROUND(H274*I274,2)</f>
        <v>0</v>
      </c>
      <c r="K274" s="58">
        <v>0.20999999999999999</v>
      </c>
      <c r="L274" s="59">
        <f>ROUND(J274*1.21,2)</f>
        <v>0</v>
      </c>
      <c r="M274" s="13"/>
      <c r="N274" s="2"/>
      <c r="O274" s="2"/>
      <c r="P274" s="2"/>
      <c r="Q274" s="33">
        <f>IF(ISNUMBER(K274),IF(H274&gt;0,IF(I274&gt;0,J274,0),0),0)</f>
        <v>0</v>
      </c>
      <c r="R274" s="9">
        <f>IF(ISNUMBER(K274)=FALSE,J274,0)</f>
        <v>0</v>
      </c>
    </row>
    <row r="275">
      <c r="A275" s="10"/>
      <c r="B275" s="49" t="s">
        <v>50</v>
      </c>
      <c r="C275" s="1"/>
      <c r="D275" s="1"/>
      <c r="E275" s="50" t="s">
        <v>386</v>
      </c>
      <c r="F275" s="1"/>
      <c r="G275" s="1"/>
      <c r="H275" s="40"/>
      <c r="I275" s="1"/>
      <c r="J275" s="40"/>
      <c r="K275" s="1"/>
      <c r="L275" s="1"/>
      <c r="M275" s="13"/>
      <c r="N275" s="2"/>
      <c r="O275" s="2"/>
      <c r="P275" s="2"/>
      <c r="Q275" s="2"/>
    </row>
    <row r="276">
      <c r="A276" s="10"/>
      <c r="B276" s="49" t="s">
        <v>52</v>
      </c>
      <c r="C276" s="1"/>
      <c r="D276" s="1"/>
      <c r="E276" s="50" t="s">
        <v>387</v>
      </c>
      <c r="F276" s="1"/>
      <c r="G276" s="1"/>
      <c r="H276" s="40"/>
      <c r="I276" s="1"/>
      <c r="J276" s="40"/>
      <c r="K276" s="1"/>
      <c r="L276" s="1"/>
      <c r="M276" s="13"/>
      <c r="N276" s="2"/>
      <c r="O276" s="2"/>
      <c r="P276" s="2"/>
      <c r="Q276" s="2"/>
    </row>
    <row r="277">
      <c r="A277" s="10"/>
      <c r="B277" s="49" t="s">
        <v>54</v>
      </c>
      <c r="C277" s="1"/>
      <c r="D277" s="1"/>
      <c r="E277" s="50" t="s">
        <v>388</v>
      </c>
      <c r="F277" s="1"/>
      <c r="G277" s="1"/>
      <c r="H277" s="40"/>
      <c r="I277" s="1"/>
      <c r="J277" s="40"/>
      <c r="K277" s="1"/>
      <c r="L277" s="1"/>
      <c r="M277" s="13"/>
      <c r="N277" s="2"/>
      <c r="O277" s="2"/>
      <c r="P277" s="2"/>
      <c r="Q277" s="2"/>
    </row>
    <row r="278" thickBot="1">
      <c r="A278" s="10"/>
      <c r="B278" s="51" t="s">
        <v>56</v>
      </c>
      <c r="C278" s="52"/>
      <c r="D278" s="52"/>
      <c r="E278" s="53" t="s">
        <v>57</v>
      </c>
      <c r="F278" s="52"/>
      <c r="G278" s="52"/>
      <c r="H278" s="54"/>
      <c r="I278" s="52"/>
      <c r="J278" s="54"/>
      <c r="K278" s="52"/>
      <c r="L278" s="52"/>
      <c r="M278" s="13"/>
      <c r="N278" s="2"/>
      <c r="O278" s="2"/>
      <c r="P278" s="2"/>
      <c r="Q278" s="2"/>
    </row>
    <row r="279" thickTop="1" thickBot="1" ht="25" customHeight="1">
      <c r="A279" s="10"/>
      <c r="B279" s="1"/>
      <c r="C279" s="60">
        <v>5</v>
      </c>
      <c r="D279" s="1"/>
      <c r="E279" s="60" t="s">
        <v>187</v>
      </c>
      <c r="F279" s="1"/>
      <c r="G279" s="61" t="s">
        <v>85</v>
      </c>
      <c r="H279" s="62">
        <f>J214+J219+J224+J229+J234+J239+J244+J249+J254+J259+J264+J269+J274</f>
        <v>0</v>
      </c>
      <c r="I279" s="61" t="s">
        <v>86</v>
      </c>
      <c r="J279" s="63">
        <f>(L279-H279)</f>
        <v>0</v>
      </c>
      <c r="K279" s="61" t="s">
        <v>87</v>
      </c>
      <c r="L279" s="64">
        <f>ROUND((J214+J219+J224+J229+J234+J239+J244+J249+J254+J259+J264+J269+J274)*1.21,2)</f>
        <v>0</v>
      </c>
      <c r="M279" s="13"/>
      <c r="N279" s="2"/>
      <c r="O279" s="2"/>
      <c r="P279" s="2"/>
      <c r="Q279" s="33">
        <f>0+Q214+Q219+Q224+Q229+Q234+Q239+Q244+Q249+Q254+Q259+Q264+Q269+Q274</f>
        <v>0</v>
      </c>
      <c r="R279" s="9">
        <f>0+R214+R219+R224+R229+R234+R239+R244+R249+R254+R259+R264+R269+R274</f>
        <v>0</v>
      </c>
      <c r="S279" s="65">
        <f>Q279*(1+J279)+R279</f>
        <v>0</v>
      </c>
    </row>
    <row r="280" thickTop="1" thickBot="1" ht="25" customHeight="1">
      <c r="A280" s="10"/>
      <c r="B280" s="66"/>
      <c r="C280" s="66"/>
      <c r="D280" s="66"/>
      <c r="E280" s="66"/>
      <c r="F280" s="66"/>
      <c r="G280" s="67" t="s">
        <v>88</v>
      </c>
      <c r="H280" s="68">
        <f>0+J214+J219+J224+J229+J234+J239+J244+J249+J254+J259+J264+J269+J274</f>
        <v>0</v>
      </c>
      <c r="I280" s="67" t="s">
        <v>89</v>
      </c>
      <c r="J280" s="69">
        <f>0+J279</f>
        <v>0</v>
      </c>
      <c r="K280" s="67" t="s">
        <v>90</v>
      </c>
      <c r="L280" s="70">
        <f>0+L279</f>
        <v>0</v>
      </c>
      <c r="M280" s="13"/>
      <c r="N280" s="2"/>
      <c r="O280" s="2"/>
      <c r="P280" s="2"/>
      <c r="Q280" s="2"/>
    </row>
    <row r="281" ht="40" customHeight="1">
      <c r="A281" s="10"/>
      <c r="B281" s="74" t="s">
        <v>389</v>
      </c>
      <c r="C281" s="1"/>
      <c r="D281" s="1"/>
      <c r="E281" s="1"/>
      <c r="F281" s="1"/>
      <c r="G281" s="1"/>
      <c r="H281" s="40"/>
      <c r="I281" s="1"/>
      <c r="J281" s="40"/>
      <c r="K281" s="1"/>
      <c r="L281" s="1"/>
      <c r="M281" s="13"/>
      <c r="N281" s="2"/>
      <c r="O281" s="2"/>
      <c r="P281" s="2"/>
      <c r="Q281" s="2"/>
    </row>
    <row r="282">
      <c r="A282" s="10"/>
      <c r="B282" s="41">
        <v>48</v>
      </c>
      <c r="C282" s="42" t="s">
        <v>390</v>
      </c>
      <c r="D282" s="42" t="s">
        <v>7</v>
      </c>
      <c r="E282" s="42" t="s">
        <v>391</v>
      </c>
      <c r="F282" s="42" t="s">
        <v>7</v>
      </c>
      <c r="G282" s="43" t="s">
        <v>180</v>
      </c>
      <c r="H282" s="44">
        <v>36</v>
      </c>
      <c r="I282" s="45">
        <v>0</v>
      </c>
      <c r="J282" s="46">
        <f>ROUND(H282*I282,2)</f>
        <v>0</v>
      </c>
      <c r="K282" s="47">
        <v>0.20999999999999999</v>
      </c>
      <c r="L282" s="48">
        <f>ROUND(J282*1.21,2)</f>
        <v>0</v>
      </c>
      <c r="M282" s="13"/>
      <c r="N282" s="2"/>
      <c r="O282" s="2"/>
      <c r="P282" s="2"/>
      <c r="Q282" s="33">
        <f>IF(ISNUMBER(K282),IF(H282&gt;0,IF(I282&gt;0,J282,0),0),0)</f>
        <v>0</v>
      </c>
      <c r="R282" s="9">
        <f>IF(ISNUMBER(K282)=FALSE,J282,0)</f>
        <v>0</v>
      </c>
    </row>
    <row r="283">
      <c r="A283" s="10"/>
      <c r="B283" s="49" t="s">
        <v>50</v>
      </c>
      <c r="C283" s="1"/>
      <c r="D283" s="1"/>
      <c r="E283" s="50" t="s">
        <v>7</v>
      </c>
      <c r="F283" s="1"/>
      <c r="G283" s="1"/>
      <c r="H283" s="40"/>
      <c r="I283" s="1"/>
      <c r="J283" s="40"/>
      <c r="K283" s="1"/>
      <c r="L283" s="1"/>
      <c r="M283" s="13"/>
      <c r="N283" s="2"/>
      <c r="O283" s="2"/>
      <c r="P283" s="2"/>
      <c r="Q283" s="2"/>
    </row>
    <row r="284">
      <c r="A284" s="10"/>
      <c r="B284" s="49" t="s">
        <v>52</v>
      </c>
      <c r="C284" s="1"/>
      <c r="D284" s="1"/>
      <c r="E284" s="50" t="s">
        <v>392</v>
      </c>
      <c r="F284" s="1"/>
      <c r="G284" s="1"/>
      <c r="H284" s="40"/>
      <c r="I284" s="1"/>
      <c r="J284" s="40"/>
      <c r="K284" s="1"/>
      <c r="L284" s="1"/>
      <c r="M284" s="13"/>
      <c r="N284" s="2"/>
      <c r="O284" s="2"/>
      <c r="P284" s="2"/>
      <c r="Q284" s="2"/>
    </row>
    <row r="285">
      <c r="A285" s="10"/>
      <c r="B285" s="49" t="s">
        <v>54</v>
      </c>
      <c r="C285" s="1"/>
      <c r="D285" s="1"/>
      <c r="E285" s="50" t="s">
        <v>393</v>
      </c>
      <c r="F285" s="1"/>
      <c r="G285" s="1"/>
      <c r="H285" s="40"/>
      <c r="I285" s="1"/>
      <c r="J285" s="40"/>
      <c r="K285" s="1"/>
      <c r="L285" s="1"/>
      <c r="M285" s="13"/>
      <c r="N285" s="2"/>
      <c r="O285" s="2"/>
      <c r="P285" s="2"/>
      <c r="Q285" s="2"/>
    </row>
    <row r="286" thickBot="1">
      <c r="A286" s="10"/>
      <c r="B286" s="51" t="s">
        <v>56</v>
      </c>
      <c r="C286" s="52"/>
      <c r="D286" s="52"/>
      <c r="E286" s="53" t="s">
        <v>57</v>
      </c>
      <c r="F286" s="52"/>
      <c r="G286" s="52"/>
      <c r="H286" s="54"/>
      <c r="I286" s="52"/>
      <c r="J286" s="54"/>
      <c r="K286" s="52"/>
      <c r="L286" s="52"/>
      <c r="M286" s="13"/>
      <c r="N286" s="2"/>
      <c r="O286" s="2"/>
      <c r="P286" s="2"/>
      <c r="Q286" s="2"/>
    </row>
    <row r="287" thickTop="1">
      <c r="A287" s="10"/>
      <c r="B287" s="41">
        <v>49</v>
      </c>
      <c r="C287" s="42" t="s">
        <v>394</v>
      </c>
      <c r="D287" s="42" t="s">
        <v>7</v>
      </c>
      <c r="E287" s="42" t="s">
        <v>395</v>
      </c>
      <c r="F287" s="42" t="s">
        <v>7</v>
      </c>
      <c r="G287" s="43" t="s">
        <v>78</v>
      </c>
      <c r="H287" s="55">
        <v>5</v>
      </c>
      <c r="I287" s="56">
        <v>0</v>
      </c>
      <c r="J287" s="57">
        <f>ROUND(H287*I287,2)</f>
        <v>0</v>
      </c>
      <c r="K287" s="58">
        <v>0.20999999999999999</v>
      </c>
      <c r="L287" s="59">
        <f>ROUND(J287*1.21,2)</f>
        <v>0</v>
      </c>
      <c r="M287" s="13"/>
      <c r="N287" s="2"/>
      <c r="O287" s="2"/>
      <c r="P287" s="2"/>
      <c r="Q287" s="33">
        <f>IF(ISNUMBER(K287),IF(H287&gt;0,IF(I287&gt;0,J287,0),0),0)</f>
        <v>0</v>
      </c>
      <c r="R287" s="9">
        <f>IF(ISNUMBER(K287)=FALSE,J287,0)</f>
        <v>0</v>
      </c>
    </row>
    <row r="288">
      <c r="A288" s="10"/>
      <c r="B288" s="49" t="s">
        <v>50</v>
      </c>
      <c r="C288" s="1"/>
      <c r="D288" s="1"/>
      <c r="E288" s="50" t="s">
        <v>396</v>
      </c>
      <c r="F288" s="1"/>
      <c r="G288" s="1"/>
      <c r="H288" s="40"/>
      <c r="I288" s="1"/>
      <c r="J288" s="40"/>
      <c r="K288" s="1"/>
      <c r="L288" s="1"/>
      <c r="M288" s="13"/>
      <c r="N288" s="2"/>
      <c r="O288" s="2"/>
      <c r="P288" s="2"/>
      <c r="Q288" s="2"/>
    </row>
    <row r="289">
      <c r="A289" s="10"/>
      <c r="B289" s="49" t="s">
        <v>52</v>
      </c>
      <c r="C289" s="1"/>
      <c r="D289" s="1"/>
      <c r="E289" s="50" t="s">
        <v>131</v>
      </c>
      <c r="F289" s="1"/>
      <c r="G289" s="1"/>
      <c r="H289" s="40"/>
      <c r="I289" s="1"/>
      <c r="J289" s="40"/>
      <c r="K289" s="1"/>
      <c r="L289" s="1"/>
      <c r="M289" s="13"/>
      <c r="N289" s="2"/>
      <c r="O289" s="2"/>
      <c r="P289" s="2"/>
      <c r="Q289" s="2"/>
    </row>
    <row r="290">
      <c r="A290" s="10"/>
      <c r="B290" s="49" t="s">
        <v>54</v>
      </c>
      <c r="C290" s="1"/>
      <c r="D290" s="1"/>
      <c r="E290" s="50" t="s">
        <v>397</v>
      </c>
      <c r="F290" s="1"/>
      <c r="G290" s="1"/>
      <c r="H290" s="40"/>
      <c r="I290" s="1"/>
      <c r="J290" s="40"/>
      <c r="K290" s="1"/>
      <c r="L290" s="1"/>
      <c r="M290" s="13"/>
      <c r="N290" s="2"/>
      <c r="O290" s="2"/>
      <c r="P290" s="2"/>
      <c r="Q290" s="2"/>
    </row>
    <row r="291" thickBot="1">
      <c r="A291" s="10"/>
      <c r="B291" s="51" t="s">
        <v>56</v>
      </c>
      <c r="C291" s="52"/>
      <c r="D291" s="52"/>
      <c r="E291" s="53" t="s">
        <v>57</v>
      </c>
      <c r="F291" s="52"/>
      <c r="G291" s="52"/>
      <c r="H291" s="54"/>
      <c r="I291" s="52"/>
      <c r="J291" s="54"/>
      <c r="K291" s="52"/>
      <c r="L291" s="52"/>
      <c r="M291" s="13"/>
      <c r="N291" s="2"/>
      <c r="O291" s="2"/>
      <c r="P291" s="2"/>
      <c r="Q291" s="2"/>
    </row>
    <row r="292" thickTop="1">
      <c r="A292" s="10"/>
      <c r="B292" s="41">
        <v>50</v>
      </c>
      <c r="C292" s="42" t="s">
        <v>398</v>
      </c>
      <c r="D292" s="42" t="s">
        <v>7</v>
      </c>
      <c r="E292" s="42" t="s">
        <v>399</v>
      </c>
      <c r="F292" s="42" t="s">
        <v>7</v>
      </c>
      <c r="G292" s="43" t="s">
        <v>78</v>
      </c>
      <c r="H292" s="55">
        <v>3</v>
      </c>
      <c r="I292" s="56">
        <v>0</v>
      </c>
      <c r="J292" s="57">
        <f>ROUND(H292*I292,2)</f>
        <v>0</v>
      </c>
      <c r="K292" s="58">
        <v>0.20999999999999999</v>
      </c>
      <c r="L292" s="59">
        <f>ROUND(J292*1.21,2)</f>
        <v>0</v>
      </c>
      <c r="M292" s="13"/>
      <c r="N292" s="2"/>
      <c r="O292" s="2"/>
      <c r="P292" s="2"/>
      <c r="Q292" s="33">
        <f>IF(ISNUMBER(K292),IF(H292&gt;0,IF(I292&gt;0,J292,0),0),0)</f>
        <v>0</v>
      </c>
      <c r="R292" s="9">
        <f>IF(ISNUMBER(K292)=FALSE,J292,0)</f>
        <v>0</v>
      </c>
    </row>
    <row r="293">
      <c r="A293" s="10"/>
      <c r="B293" s="49" t="s">
        <v>50</v>
      </c>
      <c r="C293" s="1"/>
      <c r="D293" s="1"/>
      <c r="E293" s="50" t="s">
        <v>400</v>
      </c>
      <c r="F293" s="1"/>
      <c r="G293" s="1"/>
      <c r="H293" s="40"/>
      <c r="I293" s="1"/>
      <c r="J293" s="40"/>
      <c r="K293" s="1"/>
      <c r="L293" s="1"/>
      <c r="M293" s="13"/>
      <c r="N293" s="2"/>
      <c r="O293" s="2"/>
      <c r="P293" s="2"/>
      <c r="Q293" s="2"/>
    </row>
    <row r="294">
      <c r="A294" s="10"/>
      <c r="B294" s="49" t="s">
        <v>52</v>
      </c>
      <c r="C294" s="1"/>
      <c r="D294" s="1"/>
      <c r="E294" s="50" t="s">
        <v>401</v>
      </c>
      <c r="F294" s="1"/>
      <c r="G294" s="1"/>
      <c r="H294" s="40"/>
      <c r="I294" s="1"/>
      <c r="J294" s="40"/>
      <c r="K294" s="1"/>
      <c r="L294" s="1"/>
      <c r="M294" s="13"/>
      <c r="N294" s="2"/>
      <c r="O294" s="2"/>
      <c r="P294" s="2"/>
      <c r="Q294" s="2"/>
    </row>
    <row r="295">
      <c r="A295" s="10"/>
      <c r="B295" s="49" t="s">
        <v>54</v>
      </c>
      <c r="C295" s="1"/>
      <c r="D295" s="1"/>
      <c r="E295" s="50" t="s">
        <v>402</v>
      </c>
      <c r="F295" s="1"/>
      <c r="G295" s="1"/>
      <c r="H295" s="40"/>
      <c r="I295" s="1"/>
      <c r="J295" s="40"/>
      <c r="K295" s="1"/>
      <c r="L295" s="1"/>
      <c r="M295" s="13"/>
      <c r="N295" s="2"/>
      <c r="O295" s="2"/>
      <c r="P295" s="2"/>
      <c r="Q295" s="2"/>
    </row>
    <row r="296" thickBot="1">
      <c r="A296" s="10"/>
      <c r="B296" s="51" t="s">
        <v>56</v>
      </c>
      <c r="C296" s="52"/>
      <c r="D296" s="52"/>
      <c r="E296" s="53" t="s">
        <v>57</v>
      </c>
      <c r="F296" s="52"/>
      <c r="G296" s="52"/>
      <c r="H296" s="54"/>
      <c r="I296" s="52"/>
      <c r="J296" s="54"/>
      <c r="K296" s="52"/>
      <c r="L296" s="52"/>
      <c r="M296" s="13"/>
      <c r="N296" s="2"/>
      <c r="O296" s="2"/>
      <c r="P296" s="2"/>
      <c r="Q296" s="2"/>
    </row>
    <row r="297" thickTop="1" thickBot="1" ht="25" customHeight="1">
      <c r="A297" s="10"/>
      <c r="B297" s="1"/>
      <c r="C297" s="60">
        <v>8</v>
      </c>
      <c r="D297" s="1"/>
      <c r="E297" s="60" t="s">
        <v>188</v>
      </c>
      <c r="F297" s="1"/>
      <c r="G297" s="61" t="s">
        <v>85</v>
      </c>
      <c r="H297" s="62">
        <f>J282+J287+J292</f>
        <v>0</v>
      </c>
      <c r="I297" s="61" t="s">
        <v>86</v>
      </c>
      <c r="J297" s="63">
        <f>(L297-H297)</f>
        <v>0</v>
      </c>
      <c r="K297" s="61" t="s">
        <v>87</v>
      </c>
      <c r="L297" s="64">
        <f>ROUND((J282+J287+J292)*1.21,2)</f>
        <v>0</v>
      </c>
      <c r="M297" s="13"/>
      <c r="N297" s="2"/>
      <c r="O297" s="2"/>
      <c r="P297" s="2"/>
      <c r="Q297" s="33">
        <f>0+Q282+Q287+Q292</f>
        <v>0</v>
      </c>
      <c r="R297" s="9">
        <f>0+R282+R287+R292</f>
        <v>0</v>
      </c>
      <c r="S297" s="65">
        <f>Q297*(1+J297)+R297</f>
        <v>0</v>
      </c>
    </row>
    <row r="298" thickTop="1" thickBot="1" ht="25" customHeight="1">
      <c r="A298" s="10"/>
      <c r="B298" s="66"/>
      <c r="C298" s="66"/>
      <c r="D298" s="66"/>
      <c r="E298" s="66"/>
      <c r="F298" s="66"/>
      <c r="G298" s="67" t="s">
        <v>88</v>
      </c>
      <c r="H298" s="68">
        <f>0+J282+J287+J292</f>
        <v>0</v>
      </c>
      <c r="I298" s="67" t="s">
        <v>89</v>
      </c>
      <c r="J298" s="69">
        <f>0+J297</f>
        <v>0</v>
      </c>
      <c r="K298" s="67" t="s">
        <v>90</v>
      </c>
      <c r="L298" s="70">
        <f>0+L297</f>
        <v>0</v>
      </c>
      <c r="M298" s="13"/>
      <c r="N298" s="2"/>
      <c r="O298" s="2"/>
      <c r="P298" s="2"/>
      <c r="Q298" s="2"/>
    </row>
    <row r="299" ht="40" customHeight="1">
      <c r="A299" s="10"/>
      <c r="B299" s="74" t="s">
        <v>163</v>
      </c>
      <c r="C299" s="1"/>
      <c r="D299" s="1"/>
      <c r="E299" s="1"/>
      <c r="F299" s="1"/>
      <c r="G299" s="1"/>
      <c r="H299" s="40"/>
      <c r="I299" s="1"/>
      <c r="J299" s="40"/>
      <c r="K299" s="1"/>
      <c r="L299" s="1"/>
      <c r="M299" s="13"/>
      <c r="N299" s="2"/>
      <c r="O299" s="2"/>
      <c r="P299" s="2"/>
      <c r="Q299" s="2"/>
    </row>
    <row r="300">
      <c r="A300" s="10"/>
      <c r="B300" s="41">
        <v>51</v>
      </c>
      <c r="C300" s="42" t="s">
        <v>403</v>
      </c>
      <c r="D300" s="42"/>
      <c r="E300" s="42" t="s">
        <v>404</v>
      </c>
      <c r="F300" s="42" t="s">
        <v>7</v>
      </c>
      <c r="G300" s="43" t="s">
        <v>180</v>
      </c>
      <c r="H300" s="44">
        <v>158</v>
      </c>
      <c r="I300" s="45">
        <v>0</v>
      </c>
      <c r="J300" s="46">
        <f>ROUND(H300*I300,2)</f>
        <v>0</v>
      </c>
      <c r="K300" s="47">
        <v>0.20999999999999999</v>
      </c>
      <c r="L300" s="48">
        <f>ROUND(J300*1.21,2)</f>
        <v>0</v>
      </c>
      <c r="M300" s="13"/>
      <c r="N300" s="2"/>
      <c r="O300" s="2"/>
      <c r="P300" s="2"/>
      <c r="Q300" s="33">
        <f>IF(ISNUMBER(K300),IF(H300&gt;0,IF(I300&gt;0,J300,0),0),0)</f>
        <v>0</v>
      </c>
      <c r="R300" s="9">
        <f>IF(ISNUMBER(K300)=FALSE,J300,0)</f>
        <v>0</v>
      </c>
    </row>
    <row r="301">
      <c r="A301" s="10"/>
      <c r="B301" s="49" t="s">
        <v>50</v>
      </c>
      <c r="C301" s="1"/>
      <c r="D301" s="1"/>
      <c r="E301" s="50" t="s">
        <v>405</v>
      </c>
      <c r="F301" s="1"/>
      <c r="G301" s="1"/>
      <c r="H301" s="40"/>
      <c r="I301" s="1"/>
      <c r="J301" s="40"/>
      <c r="K301" s="1"/>
      <c r="L301" s="1"/>
      <c r="M301" s="13"/>
      <c r="N301" s="2"/>
      <c r="O301" s="2"/>
      <c r="P301" s="2"/>
      <c r="Q301" s="2"/>
    </row>
    <row r="302">
      <c r="A302" s="10"/>
      <c r="B302" s="49" t="s">
        <v>52</v>
      </c>
      <c r="C302" s="1"/>
      <c r="D302" s="1"/>
      <c r="E302" s="50" t="s">
        <v>406</v>
      </c>
      <c r="F302" s="1"/>
      <c r="G302" s="1"/>
      <c r="H302" s="40"/>
      <c r="I302" s="1"/>
      <c r="J302" s="40"/>
      <c r="K302" s="1"/>
      <c r="L302" s="1"/>
      <c r="M302" s="13"/>
      <c r="N302" s="2"/>
      <c r="O302" s="2"/>
      <c r="P302" s="2"/>
      <c r="Q302" s="2"/>
    </row>
    <row r="303">
      <c r="A303" s="10"/>
      <c r="B303" s="49" t="s">
        <v>54</v>
      </c>
      <c r="C303" s="1"/>
      <c r="D303" s="1"/>
      <c r="E303" s="50" t="s">
        <v>407</v>
      </c>
      <c r="F303" s="1"/>
      <c r="G303" s="1"/>
      <c r="H303" s="40"/>
      <c r="I303" s="1"/>
      <c r="J303" s="40"/>
      <c r="K303" s="1"/>
      <c r="L303" s="1"/>
      <c r="M303" s="13"/>
      <c r="N303" s="2"/>
      <c r="O303" s="2"/>
      <c r="P303" s="2"/>
      <c r="Q303" s="2"/>
    </row>
    <row r="304" thickBot="1">
      <c r="A304" s="10"/>
      <c r="B304" s="51" t="s">
        <v>56</v>
      </c>
      <c r="C304" s="52"/>
      <c r="D304" s="52"/>
      <c r="E304" s="53" t="s">
        <v>57</v>
      </c>
      <c r="F304" s="52"/>
      <c r="G304" s="52"/>
      <c r="H304" s="54"/>
      <c r="I304" s="52"/>
      <c r="J304" s="54"/>
      <c r="K304" s="52"/>
      <c r="L304" s="52"/>
      <c r="M304" s="13"/>
      <c r="N304" s="2"/>
      <c r="O304" s="2"/>
      <c r="P304" s="2"/>
      <c r="Q304" s="2"/>
    </row>
    <row r="305" thickTop="1">
      <c r="A305" s="10"/>
      <c r="B305" s="41">
        <v>52</v>
      </c>
      <c r="C305" s="42" t="s">
        <v>408</v>
      </c>
      <c r="D305" s="42" t="s">
        <v>7</v>
      </c>
      <c r="E305" s="42" t="s">
        <v>409</v>
      </c>
      <c r="F305" s="42" t="s">
        <v>7</v>
      </c>
      <c r="G305" s="43" t="s">
        <v>78</v>
      </c>
      <c r="H305" s="55">
        <v>4</v>
      </c>
      <c r="I305" s="56">
        <v>0</v>
      </c>
      <c r="J305" s="57">
        <f>ROUND(H305*I305,2)</f>
        <v>0</v>
      </c>
      <c r="K305" s="58">
        <v>0.20999999999999999</v>
      </c>
      <c r="L305" s="59">
        <f>ROUND(J305*1.21,2)</f>
        <v>0</v>
      </c>
      <c r="M305" s="13"/>
      <c r="N305" s="2"/>
      <c r="O305" s="2"/>
      <c r="P305" s="2"/>
      <c r="Q305" s="33">
        <f>IF(ISNUMBER(K305),IF(H305&gt;0,IF(I305&gt;0,J305,0),0),0)</f>
        <v>0</v>
      </c>
      <c r="R305" s="9">
        <f>IF(ISNUMBER(K305)=FALSE,J305,0)</f>
        <v>0</v>
      </c>
    </row>
    <row r="306">
      <c r="A306" s="10"/>
      <c r="B306" s="49" t="s">
        <v>50</v>
      </c>
      <c r="C306" s="1"/>
      <c r="D306" s="1"/>
      <c r="E306" s="50" t="s">
        <v>410</v>
      </c>
      <c r="F306" s="1"/>
      <c r="G306" s="1"/>
      <c r="H306" s="40"/>
      <c r="I306" s="1"/>
      <c r="J306" s="40"/>
      <c r="K306" s="1"/>
      <c r="L306" s="1"/>
      <c r="M306" s="13"/>
      <c r="N306" s="2"/>
      <c r="O306" s="2"/>
      <c r="P306" s="2"/>
      <c r="Q306" s="2"/>
    </row>
    <row r="307">
      <c r="A307" s="10"/>
      <c r="B307" s="49" t="s">
        <v>52</v>
      </c>
      <c r="C307" s="1"/>
      <c r="D307" s="1"/>
      <c r="E307" s="50" t="s">
        <v>411</v>
      </c>
      <c r="F307" s="1"/>
      <c r="G307" s="1"/>
      <c r="H307" s="40"/>
      <c r="I307" s="1"/>
      <c r="J307" s="40"/>
      <c r="K307" s="1"/>
      <c r="L307" s="1"/>
      <c r="M307" s="13"/>
      <c r="N307" s="2"/>
      <c r="O307" s="2"/>
      <c r="P307" s="2"/>
      <c r="Q307" s="2"/>
    </row>
    <row r="308">
      <c r="A308" s="10"/>
      <c r="B308" s="49" t="s">
        <v>54</v>
      </c>
      <c r="C308" s="1"/>
      <c r="D308" s="1"/>
      <c r="E308" s="50" t="s">
        <v>412</v>
      </c>
      <c r="F308" s="1"/>
      <c r="G308" s="1"/>
      <c r="H308" s="40"/>
      <c r="I308" s="1"/>
      <c r="J308" s="40"/>
      <c r="K308" s="1"/>
      <c r="L308" s="1"/>
      <c r="M308" s="13"/>
      <c r="N308" s="2"/>
      <c r="O308" s="2"/>
      <c r="P308" s="2"/>
      <c r="Q308" s="2"/>
    </row>
    <row r="309" thickBot="1">
      <c r="A309" s="10"/>
      <c r="B309" s="51" t="s">
        <v>56</v>
      </c>
      <c r="C309" s="52"/>
      <c r="D309" s="52"/>
      <c r="E309" s="53" t="s">
        <v>57</v>
      </c>
      <c r="F309" s="52"/>
      <c r="G309" s="52"/>
      <c r="H309" s="54"/>
      <c r="I309" s="52"/>
      <c r="J309" s="54"/>
      <c r="K309" s="52"/>
      <c r="L309" s="52"/>
      <c r="M309" s="13"/>
      <c r="N309" s="2"/>
      <c r="O309" s="2"/>
      <c r="P309" s="2"/>
      <c r="Q309" s="2"/>
    </row>
    <row r="310" thickTop="1">
      <c r="A310" s="10"/>
      <c r="B310" s="41">
        <v>53</v>
      </c>
      <c r="C310" s="42" t="s">
        <v>413</v>
      </c>
      <c r="D310" s="42" t="s">
        <v>7</v>
      </c>
      <c r="E310" s="42" t="s">
        <v>414</v>
      </c>
      <c r="F310" s="42" t="s">
        <v>7</v>
      </c>
      <c r="G310" s="43" t="s">
        <v>180</v>
      </c>
      <c r="H310" s="55">
        <v>27</v>
      </c>
      <c r="I310" s="56">
        <v>0</v>
      </c>
      <c r="J310" s="57">
        <f>ROUND(H310*I310,2)</f>
        <v>0</v>
      </c>
      <c r="K310" s="58">
        <v>0.20999999999999999</v>
      </c>
      <c r="L310" s="59">
        <f>ROUND(J310*1.21,2)</f>
        <v>0</v>
      </c>
      <c r="M310" s="13"/>
      <c r="N310" s="2"/>
      <c r="O310" s="2"/>
      <c r="P310" s="2"/>
      <c r="Q310" s="33">
        <f>IF(ISNUMBER(K310),IF(H310&gt;0,IF(I310&gt;0,J310,0),0),0)</f>
        <v>0</v>
      </c>
      <c r="R310" s="9">
        <f>IF(ISNUMBER(K310)=FALSE,J310,0)</f>
        <v>0</v>
      </c>
    </row>
    <row r="311">
      <c r="A311" s="10"/>
      <c r="B311" s="49" t="s">
        <v>50</v>
      </c>
      <c r="C311" s="1"/>
      <c r="D311" s="1"/>
      <c r="E311" s="50" t="s">
        <v>415</v>
      </c>
      <c r="F311" s="1"/>
      <c r="G311" s="1"/>
      <c r="H311" s="40"/>
      <c r="I311" s="1"/>
      <c r="J311" s="40"/>
      <c r="K311" s="1"/>
      <c r="L311" s="1"/>
      <c r="M311" s="13"/>
      <c r="N311" s="2"/>
      <c r="O311" s="2"/>
      <c r="P311" s="2"/>
      <c r="Q311" s="2"/>
    </row>
    <row r="312">
      <c r="A312" s="10"/>
      <c r="B312" s="49" t="s">
        <v>52</v>
      </c>
      <c r="C312" s="1"/>
      <c r="D312" s="1"/>
      <c r="E312" s="50" t="s">
        <v>416</v>
      </c>
      <c r="F312" s="1"/>
      <c r="G312" s="1"/>
      <c r="H312" s="40"/>
      <c r="I312" s="1"/>
      <c r="J312" s="40"/>
      <c r="K312" s="1"/>
      <c r="L312" s="1"/>
      <c r="M312" s="13"/>
      <c r="N312" s="2"/>
      <c r="O312" s="2"/>
      <c r="P312" s="2"/>
      <c r="Q312" s="2"/>
    </row>
    <row r="313">
      <c r="A313" s="10"/>
      <c r="B313" s="49" t="s">
        <v>54</v>
      </c>
      <c r="C313" s="1"/>
      <c r="D313" s="1"/>
      <c r="E313" s="50" t="s">
        <v>417</v>
      </c>
      <c r="F313" s="1"/>
      <c r="G313" s="1"/>
      <c r="H313" s="40"/>
      <c r="I313" s="1"/>
      <c r="J313" s="40"/>
      <c r="K313" s="1"/>
      <c r="L313" s="1"/>
      <c r="M313" s="13"/>
      <c r="N313" s="2"/>
      <c r="O313" s="2"/>
      <c r="P313" s="2"/>
      <c r="Q313" s="2"/>
    </row>
    <row r="314" thickBot="1">
      <c r="A314" s="10"/>
      <c r="B314" s="51" t="s">
        <v>56</v>
      </c>
      <c r="C314" s="52"/>
      <c r="D314" s="52"/>
      <c r="E314" s="53" t="s">
        <v>57</v>
      </c>
      <c r="F314" s="52"/>
      <c r="G314" s="52"/>
      <c r="H314" s="54"/>
      <c r="I314" s="52"/>
      <c r="J314" s="54"/>
      <c r="K314" s="52"/>
      <c r="L314" s="52"/>
      <c r="M314" s="13"/>
      <c r="N314" s="2"/>
      <c r="O314" s="2"/>
      <c r="P314" s="2"/>
      <c r="Q314" s="2"/>
    </row>
    <row r="315" thickTop="1">
      <c r="A315" s="10"/>
      <c r="B315" s="41">
        <v>54</v>
      </c>
      <c r="C315" s="42" t="s">
        <v>418</v>
      </c>
      <c r="D315" s="42" t="s">
        <v>7</v>
      </c>
      <c r="E315" s="42" t="s">
        <v>419</v>
      </c>
      <c r="F315" s="42" t="s">
        <v>7</v>
      </c>
      <c r="G315" s="43" t="s">
        <v>180</v>
      </c>
      <c r="H315" s="55">
        <v>160.19999999999999</v>
      </c>
      <c r="I315" s="56">
        <v>0</v>
      </c>
      <c r="J315" s="57">
        <f>ROUND(H315*I315,2)</f>
        <v>0</v>
      </c>
      <c r="K315" s="58">
        <v>0.20999999999999999</v>
      </c>
      <c r="L315" s="59">
        <f>ROUND(J315*1.21,2)</f>
        <v>0</v>
      </c>
      <c r="M315" s="13"/>
      <c r="N315" s="2"/>
      <c r="O315" s="2"/>
      <c r="P315" s="2"/>
      <c r="Q315" s="33">
        <f>IF(ISNUMBER(K315),IF(H315&gt;0,IF(I315&gt;0,J315,0),0),0)</f>
        <v>0</v>
      </c>
      <c r="R315" s="9">
        <f>IF(ISNUMBER(K315)=FALSE,J315,0)</f>
        <v>0</v>
      </c>
    </row>
    <row r="316">
      <c r="A316" s="10"/>
      <c r="B316" s="49" t="s">
        <v>50</v>
      </c>
      <c r="C316" s="1"/>
      <c r="D316" s="1"/>
      <c r="E316" s="50" t="s">
        <v>420</v>
      </c>
      <c r="F316" s="1"/>
      <c r="G316" s="1"/>
      <c r="H316" s="40"/>
      <c r="I316" s="1"/>
      <c r="J316" s="40"/>
      <c r="K316" s="1"/>
      <c r="L316" s="1"/>
      <c r="M316" s="13"/>
      <c r="N316" s="2"/>
      <c r="O316" s="2"/>
      <c r="P316" s="2"/>
      <c r="Q316" s="2"/>
    </row>
    <row r="317">
      <c r="A317" s="10"/>
      <c r="B317" s="49" t="s">
        <v>52</v>
      </c>
      <c r="C317" s="1"/>
      <c r="D317" s="1"/>
      <c r="E317" s="50" t="s">
        <v>387</v>
      </c>
      <c r="F317" s="1"/>
      <c r="G317" s="1"/>
      <c r="H317" s="40"/>
      <c r="I317" s="1"/>
      <c r="J317" s="40"/>
      <c r="K317" s="1"/>
      <c r="L317" s="1"/>
      <c r="M317" s="13"/>
      <c r="N317" s="2"/>
      <c r="O317" s="2"/>
      <c r="P317" s="2"/>
      <c r="Q317" s="2"/>
    </row>
    <row r="318">
      <c r="A318" s="10"/>
      <c r="B318" s="49" t="s">
        <v>54</v>
      </c>
      <c r="C318" s="1"/>
      <c r="D318" s="1"/>
      <c r="E318" s="50" t="s">
        <v>421</v>
      </c>
      <c r="F318" s="1"/>
      <c r="G318" s="1"/>
      <c r="H318" s="40"/>
      <c r="I318" s="1"/>
      <c r="J318" s="40"/>
      <c r="K318" s="1"/>
      <c r="L318" s="1"/>
      <c r="M318" s="13"/>
      <c r="N318" s="2"/>
      <c r="O318" s="2"/>
      <c r="P318" s="2"/>
      <c r="Q318" s="2"/>
    </row>
    <row r="319" thickBot="1">
      <c r="A319" s="10"/>
      <c r="B319" s="51" t="s">
        <v>56</v>
      </c>
      <c r="C319" s="52"/>
      <c r="D319" s="52"/>
      <c r="E319" s="53" t="s">
        <v>57</v>
      </c>
      <c r="F319" s="52"/>
      <c r="G319" s="52"/>
      <c r="H319" s="54"/>
      <c r="I319" s="52"/>
      <c r="J319" s="54"/>
      <c r="K319" s="52"/>
      <c r="L319" s="52"/>
      <c r="M319" s="13"/>
      <c r="N319" s="2"/>
      <c r="O319" s="2"/>
      <c r="P319" s="2"/>
      <c r="Q319" s="2"/>
    </row>
    <row r="320" thickTop="1">
      <c r="A320" s="10"/>
      <c r="B320" s="41">
        <v>55</v>
      </c>
      <c r="C320" s="42" t="s">
        <v>422</v>
      </c>
      <c r="D320" s="42" t="s">
        <v>7</v>
      </c>
      <c r="E320" s="42" t="s">
        <v>423</v>
      </c>
      <c r="F320" s="42" t="s">
        <v>7</v>
      </c>
      <c r="G320" s="43" t="s">
        <v>116</v>
      </c>
      <c r="H320" s="55">
        <v>69</v>
      </c>
      <c r="I320" s="56">
        <v>0</v>
      </c>
      <c r="J320" s="57">
        <f>ROUND(H320*I320,2)</f>
        <v>0</v>
      </c>
      <c r="K320" s="58">
        <v>0.20999999999999999</v>
      </c>
      <c r="L320" s="59">
        <f>ROUND(J320*1.21,2)</f>
        <v>0</v>
      </c>
      <c r="M320" s="13"/>
      <c r="N320" s="2"/>
      <c r="O320" s="2"/>
      <c r="P320" s="2"/>
      <c r="Q320" s="33">
        <f>IF(ISNUMBER(K320),IF(H320&gt;0,IF(I320&gt;0,J320,0),0),0)</f>
        <v>0</v>
      </c>
      <c r="R320" s="9">
        <f>IF(ISNUMBER(K320)=FALSE,J320,0)</f>
        <v>0</v>
      </c>
    </row>
    <row r="321">
      <c r="A321" s="10"/>
      <c r="B321" s="49" t="s">
        <v>50</v>
      </c>
      <c r="C321" s="1"/>
      <c r="D321" s="1"/>
      <c r="E321" s="50" t="s">
        <v>424</v>
      </c>
      <c r="F321" s="1"/>
      <c r="G321" s="1"/>
      <c r="H321" s="40"/>
      <c r="I321" s="1"/>
      <c r="J321" s="40"/>
      <c r="K321" s="1"/>
      <c r="L321" s="1"/>
      <c r="M321" s="13"/>
      <c r="N321" s="2"/>
      <c r="O321" s="2"/>
      <c r="P321" s="2"/>
      <c r="Q321" s="2"/>
    </row>
    <row r="322">
      <c r="A322" s="10"/>
      <c r="B322" s="49" t="s">
        <v>52</v>
      </c>
      <c r="C322" s="1"/>
      <c r="D322" s="1"/>
      <c r="E322" s="50" t="s">
        <v>425</v>
      </c>
      <c r="F322" s="1"/>
      <c r="G322" s="1"/>
      <c r="H322" s="40"/>
      <c r="I322" s="1"/>
      <c r="J322" s="40"/>
      <c r="K322" s="1"/>
      <c r="L322" s="1"/>
      <c r="M322" s="13"/>
      <c r="N322" s="2"/>
      <c r="O322" s="2"/>
      <c r="P322" s="2"/>
      <c r="Q322" s="2"/>
    </row>
    <row r="323">
      <c r="A323" s="10"/>
      <c r="B323" s="49" t="s">
        <v>54</v>
      </c>
      <c r="C323" s="1"/>
      <c r="D323" s="1"/>
      <c r="E323" s="50" t="s">
        <v>426</v>
      </c>
      <c r="F323" s="1"/>
      <c r="G323" s="1"/>
      <c r="H323" s="40"/>
      <c r="I323" s="1"/>
      <c r="J323" s="40"/>
      <c r="K323" s="1"/>
      <c r="L323" s="1"/>
      <c r="M323" s="13"/>
      <c r="N323" s="2"/>
      <c r="O323" s="2"/>
      <c r="P323" s="2"/>
      <c r="Q323" s="2"/>
    </row>
    <row r="324" thickBot="1">
      <c r="A324" s="10"/>
      <c r="B324" s="51" t="s">
        <v>56</v>
      </c>
      <c r="C324" s="52"/>
      <c r="D324" s="52"/>
      <c r="E324" s="53" t="s">
        <v>57</v>
      </c>
      <c r="F324" s="52"/>
      <c r="G324" s="52"/>
      <c r="H324" s="54"/>
      <c r="I324" s="52"/>
      <c r="J324" s="54"/>
      <c r="K324" s="52"/>
      <c r="L324" s="52"/>
      <c r="M324" s="13"/>
      <c r="N324" s="2"/>
      <c r="O324" s="2"/>
      <c r="P324" s="2"/>
      <c r="Q324" s="2"/>
    </row>
    <row r="325" thickTop="1">
      <c r="A325" s="10"/>
      <c r="B325" s="41">
        <v>56</v>
      </c>
      <c r="C325" s="42" t="s">
        <v>427</v>
      </c>
      <c r="D325" s="42" t="s">
        <v>7</v>
      </c>
      <c r="E325" s="42" t="s">
        <v>428</v>
      </c>
      <c r="F325" s="42" t="s">
        <v>7</v>
      </c>
      <c r="G325" s="43" t="s">
        <v>116</v>
      </c>
      <c r="H325" s="55">
        <v>7</v>
      </c>
      <c r="I325" s="56">
        <v>0</v>
      </c>
      <c r="J325" s="57">
        <f>ROUND(H325*I325,2)</f>
        <v>0</v>
      </c>
      <c r="K325" s="58">
        <v>0.20999999999999999</v>
      </c>
      <c r="L325" s="59">
        <f>ROUND(J325*1.21,2)</f>
        <v>0</v>
      </c>
      <c r="M325" s="13"/>
      <c r="N325" s="2"/>
      <c r="O325" s="2"/>
      <c r="P325" s="2"/>
      <c r="Q325" s="33">
        <f>IF(ISNUMBER(K325),IF(H325&gt;0,IF(I325&gt;0,J325,0),0),0)</f>
        <v>0</v>
      </c>
      <c r="R325" s="9">
        <f>IF(ISNUMBER(K325)=FALSE,J325,0)</f>
        <v>0</v>
      </c>
    </row>
    <row r="326">
      <c r="A326" s="10"/>
      <c r="B326" s="49" t="s">
        <v>50</v>
      </c>
      <c r="C326" s="1"/>
      <c r="D326" s="1"/>
      <c r="E326" s="50" t="s">
        <v>429</v>
      </c>
      <c r="F326" s="1"/>
      <c r="G326" s="1"/>
      <c r="H326" s="40"/>
      <c r="I326" s="1"/>
      <c r="J326" s="40"/>
      <c r="K326" s="1"/>
      <c r="L326" s="1"/>
      <c r="M326" s="13"/>
      <c r="N326" s="2"/>
      <c r="O326" s="2"/>
      <c r="P326" s="2"/>
      <c r="Q326" s="2"/>
    </row>
    <row r="327">
      <c r="A327" s="10"/>
      <c r="B327" s="49" t="s">
        <v>52</v>
      </c>
      <c r="C327" s="1"/>
      <c r="D327" s="1"/>
      <c r="E327" s="50" t="s">
        <v>430</v>
      </c>
      <c r="F327" s="1"/>
      <c r="G327" s="1"/>
      <c r="H327" s="40"/>
      <c r="I327" s="1"/>
      <c r="J327" s="40"/>
      <c r="K327" s="1"/>
      <c r="L327" s="1"/>
      <c r="M327" s="13"/>
      <c r="N327" s="2"/>
      <c r="O327" s="2"/>
      <c r="P327" s="2"/>
      <c r="Q327" s="2"/>
    </row>
    <row r="328">
      <c r="A328" s="10"/>
      <c r="B328" s="49" t="s">
        <v>54</v>
      </c>
      <c r="C328" s="1"/>
      <c r="D328" s="1"/>
      <c r="E328" s="50" t="s">
        <v>431</v>
      </c>
      <c r="F328" s="1"/>
      <c r="G328" s="1"/>
      <c r="H328" s="40"/>
      <c r="I328" s="1"/>
      <c r="J328" s="40"/>
      <c r="K328" s="1"/>
      <c r="L328" s="1"/>
      <c r="M328" s="13"/>
      <c r="N328" s="2"/>
      <c r="O328" s="2"/>
      <c r="P328" s="2"/>
      <c r="Q328" s="2"/>
    </row>
    <row r="329" thickBot="1">
      <c r="A329" s="10"/>
      <c r="B329" s="51" t="s">
        <v>56</v>
      </c>
      <c r="C329" s="52"/>
      <c r="D329" s="52"/>
      <c r="E329" s="53" t="s">
        <v>57</v>
      </c>
      <c r="F329" s="52"/>
      <c r="G329" s="52"/>
      <c r="H329" s="54"/>
      <c r="I329" s="52"/>
      <c r="J329" s="54"/>
      <c r="K329" s="52"/>
      <c r="L329" s="52"/>
      <c r="M329" s="13"/>
      <c r="N329" s="2"/>
      <c r="O329" s="2"/>
      <c r="P329" s="2"/>
      <c r="Q329" s="2"/>
    </row>
    <row r="330" thickTop="1" thickBot="1" ht="25" customHeight="1">
      <c r="A330" s="10"/>
      <c r="B330" s="1"/>
      <c r="C330" s="60">
        <v>9</v>
      </c>
      <c r="D330" s="1"/>
      <c r="E330" s="60" t="s">
        <v>93</v>
      </c>
      <c r="F330" s="1"/>
      <c r="G330" s="61" t="s">
        <v>85</v>
      </c>
      <c r="H330" s="62">
        <f>J300+J305+J310+J315+J320+J325</f>
        <v>0</v>
      </c>
      <c r="I330" s="61" t="s">
        <v>86</v>
      </c>
      <c r="J330" s="63">
        <f>(L330-H330)</f>
        <v>0</v>
      </c>
      <c r="K330" s="61" t="s">
        <v>87</v>
      </c>
      <c r="L330" s="64">
        <f>ROUND((J300+J305+J310+J315+J320+J325)*1.21,2)</f>
        <v>0</v>
      </c>
      <c r="M330" s="13"/>
      <c r="N330" s="2"/>
      <c r="O330" s="2"/>
      <c r="P330" s="2"/>
      <c r="Q330" s="33">
        <f>0+Q300+Q305+Q310+Q315+Q320+Q325</f>
        <v>0</v>
      </c>
      <c r="R330" s="9">
        <f>0+R300+R305+R310+R315+R320+R325</f>
        <v>0</v>
      </c>
      <c r="S330" s="65">
        <f>Q330*(1+J330)+R330</f>
        <v>0</v>
      </c>
    </row>
    <row r="331" thickTop="1" thickBot="1" ht="25" customHeight="1">
      <c r="A331" s="10"/>
      <c r="B331" s="66"/>
      <c r="C331" s="66"/>
      <c r="D331" s="66"/>
      <c r="E331" s="66"/>
      <c r="F331" s="66"/>
      <c r="G331" s="67" t="s">
        <v>88</v>
      </c>
      <c r="H331" s="68">
        <f>0+J300+J305+J310+J315+J320+J325</f>
        <v>0</v>
      </c>
      <c r="I331" s="67" t="s">
        <v>89</v>
      </c>
      <c r="J331" s="69">
        <f>0+J330</f>
        <v>0</v>
      </c>
      <c r="K331" s="67" t="s">
        <v>90</v>
      </c>
      <c r="L331" s="70">
        <f>0+L330</f>
        <v>0</v>
      </c>
      <c r="M331" s="13"/>
      <c r="N331" s="2"/>
      <c r="O331" s="2"/>
      <c r="P331" s="2"/>
      <c r="Q331" s="2"/>
    </row>
    <row r="332">
      <c r="A332" s="14"/>
      <c r="B332" s="4"/>
      <c r="C332" s="4"/>
      <c r="D332" s="4"/>
      <c r="E332" s="4"/>
      <c r="F332" s="4"/>
      <c r="G332" s="4"/>
      <c r="H332" s="71"/>
      <c r="I332" s="4"/>
      <c r="J332" s="71"/>
      <c r="K332" s="4"/>
      <c r="L332" s="4"/>
      <c r="M332" s="15"/>
      <c r="N332" s="2"/>
      <c r="O332" s="2"/>
      <c r="P332" s="2"/>
      <c r="Q332" s="2"/>
    </row>
    <row r="33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2"/>
      <c r="O333" s="2"/>
      <c r="P333" s="2"/>
      <c r="Q333" s="2"/>
    </row>
  </sheetData>
  <mergeCells count="25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43:D43"/>
    <mergeCell ref="B44:D44"/>
    <mergeCell ref="B45:D45"/>
    <mergeCell ref="B46:D46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49:L49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179:D179"/>
    <mergeCell ref="B180:D180"/>
    <mergeCell ref="B181:D181"/>
    <mergeCell ref="B182:D182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225:D225"/>
    <mergeCell ref="B226:D226"/>
    <mergeCell ref="B227:D227"/>
    <mergeCell ref="B228:D228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5:D245"/>
    <mergeCell ref="B246:D246"/>
    <mergeCell ref="B247:D247"/>
    <mergeCell ref="B248:D248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60:D260"/>
    <mergeCell ref="B261:D261"/>
    <mergeCell ref="B262:D262"/>
    <mergeCell ref="B263:D263"/>
    <mergeCell ref="B265:D265"/>
    <mergeCell ref="B266:D266"/>
    <mergeCell ref="B267:D267"/>
    <mergeCell ref="B268:D268"/>
    <mergeCell ref="B270:D270"/>
    <mergeCell ref="B271:D271"/>
    <mergeCell ref="B272:D272"/>
    <mergeCell ref="B273:D273"/>
    <mergeCell ref="B121:D121"/>
    <mergeCell ref="B122:D122"/>
    <mergeCell ref="B123:D123"/>
    <mergeCell ref="B124:D124"/>
    <mergeCell ref="B126:D126"/>
    <mergeCell ref="B127:D127"/>
    <mergeCell ref="B128:D128"/>
    <mergeCell ref="B129:D129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1:D141"/>
    <mergeCell ref="B142:D142"/>
    <mergeCell ref="B143:D143"/>
    <mergeCell ref="B144:D144"/>
    <mergeCell ref="B147:L147"/>
    <mergeCell ref="B185:L185"/>
    <mergeCell ref="B187:D187"/>
    <mergeCell ref="B188:D188"/>
    <mergeCell ref="B189:D189"/>
    <mergeCell ref="B190:D190"/>
    <mergeCell ref="B192:D192"/>
    <mergeCell ref="B193:D193"/>
    <mergeCell ref="B194:D194"/>
    <mergeCell ref="B195:D195"/>
    <mergeCell ref="B197:D197"/>
    <mergeCell ref="B198:D198"/>
    <mergeCell ref="B199:D199"/>
    <mergeCell ref="B200:D200"/>
    <mergeCell ref="B202:D202"/>
    <mergeCell ref="B203:D203"/>
    <mergeCell ref="B204:D204"/>
    <mergeCell ref="B205:D205"/>
    <mergeCell ref="B207:D207"/>
    <mergeCell ref="B208:D208"/>
    <mergeCell ref="B209:D209"/>
    <mergeCell ref="B210:D210"/>
    <mergeCell ref="B213:L213"/>
    <mergeCell ref="B275:D275"/>
    <mergeCell ref="B276:D276"/>
    <mergeCell ref="B277:D277"/>
    <mergeCell ref="B278:D278"/>
    <mergeCell ref="B281:L281"/>
    <mergeCell ref="B283:D283"/>
    <mergeCell ref="B284:D284"/>
    <mergeCell ref="B285:D285"/>
    <mergeCell ref="B286:D286"/>
    <mergeCell ref="B288:D288"/>
    <mergeCell ref="B289:D289"/>
    <mergeCell ref="B290:D290"/>
    <mergeCell ref="B291:D291"/>
    <mergeCell ref="B293:D293"/>
    <mergeCell ref="B294:D294"/>
    <mergeCell ref="B295:D295"/>
    <mergeCell ref="B296:D296"/>
    <mergeCell ref="B301:D301"/>
    <mergeCell ref="B302:D302"/>
    <mergeCell ref="B303:D303"/>
    <mergeCell ref="B304:D304"/>
    <mergeCell ref="B306:D306"/>
    <mergeCell ref="B307:D307"/>
    <mergeCell ref="B308:D308"/>
    <mergeCell ref="B309:D309"/>
    <mergeCell ref="B311:D311"/>
    <mergeCell ref="B312:D312"/>
    <mergeCell ref="B313:D313"/>
    <mergeCell ref="B314:D314"/>
    <mergeCell ref="B316:D316"/>
    <mergeCell ref="B317:D317"/>
    <mergeCell ref="B318:D318"/>
    <mergeCell ref="B319:D319"/>
    <mergeCell ref="B321:D321"/>
    <mergeCell ref="B322:D322"/>
    <mergeCell ref="B323:D323"/>
    <mergeCell ref="B324:D324"/>
    <mergeCell ref="B326:D326"/>
    <mergeCell ref="B327:D327"/>
    <mergeCell ref="B328:D328"/>
    <mergeCell ref="B329:D329"/>
    <mergeCell ref="B299:L299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0+(H76)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30</v>
      </c>
      <c r="B10" s="1"/>
      <c r="C10" s="17"/>
      <c r="D10" s="1"/>
      <c r="E10" s="1"/>
      <c r="F10" s="1"/>
      <c r="G10" s="18"/>
      <c r="H10" s="1"/>
      <c r="I10" s="31" t="s">
        <v>31</v>
      </c>
      <c r="J10" s="32">
        <f>0+H77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432</v>
      </c>
      <c r="B11" s="1"/>
      <c r="C11" s="1"/>
      <c r="D11" s="1"/>
      <c r="E11" s="1"/>
      <c r="F11" s="1"/>
      <c r="G11" s="31"/>
      <c r="H11" s="1"/>
      <c r="I11" s="31" t="s">
        <v>33</v>
      </c>
      <c r="J11" s="32">
        <f>ROUND(0+((H76)*1.21),2)</f>
        <v>0</v>
      </c>
      <c r="K11" s="1"/>
      <c r="L11" s="1"/>
      <c r="M11" s="13"/>
      <c r="N11" s="2"/>
      <c r="O11" s="2"/>
      <c r="P11" s="2"/>
      <c r="Q11" s="33">
        <f>IF(SUM(K20)&gt;0,ROUND(SUM(S20)/SUM(K20)-1,8),0)</f>
        <v>0</v>
      </c>
      <c r="R11" s="9">
        <f>AVERAGE(J76)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35</v>
      </c>
      <c r="C19" s="34"/>
      <c r="D19" s="34"/>
      <c r="E19" s="34" t="s">
        <v>36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9</v>
      </c>
      <c r="C20" s="1"/>
      <c r="D20" s="1"/>
      <c r="E20" s="37" t="s">
        <v>93</v>
      </c>
      <c r="F20" s="1"/>
      <c r="G20" s="1"/>
      <c r="H20" s="1"/>
      <c r="I20" s="1"/>
      <c r="J20" s="1"/>
      <c r="K20" s="38">
        <f>0+J26+J31+J36+J41+J46+J51+J56+J61+J66+J71</f>
        <v>0</v>
      </c>
      <c r="L20" s="38">
        <f>0+L76</f>
        <v>0</v>
      </c>
      <c r="M20" s="13"/>
      <c r="N20" s="2"/>
      <c r="O20" s="2"/>
      <c r="P20" s="2"/>
      <c r="Q20" s="2"/>
      <c r="S20" s="9">
        <f>S76</f>
        <v>0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38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39</v>
      </c>
      <c r="C24" s="34" t="s">
        <v>35</v>
      </c>
      <c r="D24" s="34" t="s">
        <v>40</v>
      </c>
      <c r="E24" s="34" t="s">
        <v>36</v>
      </c>
      <c r="F24" s="34" t="s">
        <v>41</v>
      </c>
      <c r="G24" s="35" t="s">
        <v>42</v>
      </c>
      <c r="H24" s="23" t="s">
        <v>43</v>
      </c>
      <c r="I24" s="23" t="s">
        <v>44</v>
      </c>
      <c r="J24" s="23" t="s">
        <v>17</v>
      </c>
      <c r="K24" s="35" t="s">
        <v>45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39" t="s">
        <v>163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3"/>
      <c r="N25" s="2"/>
      <c r="O25" s="2"/>
      <c r="P25" s="2"/>
      <c r="Q25" s="2"/>
    </row>
    <row r="26">
      <c r="A26" s="10"/>
      <c r="B26" s="41">
        <v>1</v>
      </c>
      <c r="C26" s="42" t="s">
        <v>433</v>
      </c>
      <c r="D26" s="42" t="s">
        <v>7</v>
      </c>
      <c r="E26" s="42" t="s">
        <v>434</v>
      </c>
      <c r="F26" s="42" t="s">
        <v>7</v>
      </c>
      <c r="G26" s="43" t="s">
        <v>180</v>
      </c>
      <c r="H26" s="44">
        <v>66.5</v>
      </c>
      <c r="I26" s="45">
        <v>0</v>
      </c>
      <c r="J26" s="46">
        <f>ROUND(H26*I26,2)</f>
        <v>0</v>
      </c>
      <c r="K26" s="47">
        <v>0.20999999999999999</v>
      </c>
      <c r="L26" s="48">
        <f>ROUND(J26*1.21,2)</f>
        <v>0</v>
      </c>
      <c r="M26" s="13"/>
      <c r="N26" s="2"/>
      <c r="O26" s="2"/>
      <c r="P26" s="2"/>
      <c r="Q26" s="33">
        <f>IF(ISNUMBER(K26),IF(H26&gt;0,IF(I26&gt;0,J26,0),0),0)</f>
        <v>0</v>
      </c>
      <c r="R26" s="9">
        <f>IF(ISNUMBER(K26)=FALSE,J26,0)</f>
        <v>0</v>
      </c>
    </row>
    <row r="27">
      <c r="A27" s="10"/>
      <c r="B27" s="49" t="s">
        <v>50</v>
      </c>
      <c r="C27" s="1"/>
      <c r="D27" s="1"/>
      <c r="E27" s="50" t="s">
        <v>435</v>
      </c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>
      <c r="A28" s="10"/>
      <c r="B28" s="49" t="s">
        <v>52</v>
      </c>
      <c r="C28" s="1"/>
      <c r="D28" s="1"/>
      <c r="E28" s="50" t="s">
        <v>436</v>
      </c>
      <c r="F28" s="1"/>
      <c r="G28" s="1"/>
      <c r="H28" s="40"/>
      <c r="I28" s="1"/>
      <c r="J28" s="40"/>
      <c r="K28" s="1"/>
      <c r="L28" s="1"/>
      <c r="M28" s="13"/>
      <c r="N28" s="2"/>
      <c r="O28" s="2"/>
      <c r="P28" s="2"/>
      <c r="Q28" s="2"/>
    </row>
    <row r="29">
      <c r="A29" s="10"/>
      <c r="B29" s="49" t="s">
        <v>54</v>
      </c>
      <c r="C29" s="1"/>
      <c r="D29" s="1"/>
      <c r="E29" s="50" t="s">
        <v>437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 thickBot="1">
      <c r="A30" s="10"/>
      <c r="B30" s="51" t="s">
        <v>56</v>
      </c>
      <c r="C30" s="52"/>
      <c r="D30" s="52"/>
      <c r="E30" s="53" t="s">
        <v>57</v>
      </c>
      <c r="F30" s="52"/>
      <c r="G30" s="52"/>
      <c r="H30" s="54"/>
      <c r="I30" s="52"/>
      <c r="J30" s="54"/>
      <c r="K30" s="52"/>
      <c r="L30" s="52"/>
      <c r="M30" s="13"/>
      <c r="N30" s="2"/>
      <c r="O30" s="2"/>
      <c r="P30" s="2"/>
      <c r="Q30" s="2"/>
    </row>
    <row r="31" thickTop="1">
      <c r="A31" s="10"/>
      <c r="B31" s="41">
        <v>2</v>
      </c>
      <c r="C31" s="42" t="s">
        <v>438</v>
      </c>
      <c r="D31" s="42" t="s">
        <v>7</v>
      </c>
      <c r="E31" s="42" t="s">
        <v>439</v>
      </c>
      <c r="F31" s="42" t="s">
        <v>7</v>
      </c>
      <c r="G31" s="43" t="s">
        <v>78</v>
      </c>
      <c r="H31" s="55">
        <v>39</v>
      </c>
      <c r="I31" s="56">
        <v>0</v>
      </c>
      <c r="J31" s="57">
        <f>ROUND(H31*I31,2)</f>
        <v>0</v>
      </c>
      <c r="K31" s="58">
        <v>0.20999999999999999</v>
      </c>
      <c r="L31" s="59">
        <f>ROUND(J31*1.21,2)</f>
        <v>0</v>
      </c>
      <c r="M31" s="13"/>
      <c r="N31" s="2"/>
      <c r="O31" s="2"/>
      <c r="P31" s="2"/>
      <c r="Q31" s="33">
        <f>IF(ISNUMBER(K31),IF(H31&gt;0,IF(I31&gt;0,J31,0),0),0)</f>
        <v>0</v>
      </c>
      <c r="R31" s="9">
        <f>IF(ISNUMBER(K31)=FALSE,J31,0)</f>
        <v>0</v>
      </c>
    </row>
    <row r="32">
      <c r="A32" s="10"/>
      <c r="B32" s="49" t="s">
        <v>50</v>
      </c>
      <c r="C32" s="1"/>
      <c r="D32" s="1"/>
      <c r="E32" s="50" t="s">
        <v>440</v>
      </c>
      <c r="F32" s="1"/>
      <c r="G32" s="1"/>
      <c r="H32" s="40"/>
      <c r="I32" s="1"/>
      <c r="J32" s="40"/>
      <c r="K32" s="1"/>
      <c r="L32" s="1"/>
      <c r="M32" s="13"/>
      <c r="N32" s="2"/>
      <c r="O32" s="2"/>
      <c r="P32" s="2"/>
      <c r="Q32" s="2"/>
    </row>
    <row r="33">
      <c r="A33" s="10"/>
      <c r="B33" s="49" t="s">
        <v>52</v>
      </c>
      <c r="C33" s="1"/>
      <c r="D33" s="1"/>
      <c r="E33" s="50" t="s">
        <v>441</v>
      </c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>
      <c r="A34" s="10"/>
      <c r="B34" s="49" t="s">
        <v>54</v>
      </c>
      <c r="C34" s="1"/>
      <c r="D34" s="1"/>
      <c r="E34" s="50" t="s">
        <v>442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 thickBot="1">
      <c r="A35" s="10"/>
      <c r="B35" s="51" t="s">
        <v>56</v>
      </c>
      <c r="C35" s="52"/>
      <c r="D35" s="52"/>
      <c r="E35" s="53" t="s">
        <v>57</v>
      </c>
      <c r="F35" s="52"/>
      <c r="G35" s="52"/>
      <c r="H35" s="54"/>
      <c r="I35" s="52"/>
      <c r="J35" s="54"/>
      <c r="K35" s="52"/>
      <c r="L35" s="52"/>
      <c r="M35" s="13"/>
      <c r="N35" s="2"/>
      <c r="O35" s="2"/>
      <c r="P35" s="2"/>
      <c r="Q35" s="2"/>
    </row>
    <row r="36" thickTop="1">
      <c r="A36" s="10"/>
      <c r="B36" s="41">
        <v>3</v>
      </c>
      <c r="C36" s="42" t="s">
        <v>443</v>
      </c>
      <c r="D36" s="42" t="s">
        <v>7</v>
      </c>
      <c r="E36" s="42" t="s">
        <v>444</v>
      </c>
      <c r="F36" s="42" t="s">
        <v>7</v>
      </c>
      <c r="G36" s="43" t="s">
        <v>78</v>
      </c>
      <c r="H36" s="55">
        <v>8</v>
      </c>
      <c r="I36" s="56">
        <v>0</v>
      </c>
      <c r="J36" s="57">
        <f>ROUND(H36*I36,2)</f>
        <v>0</v>
      </c>
      <c r="K36" s="58">
        <v>0.20999999999999999</v>
      </c>
      <c r="L36" s="59">
        <f>ROUND(J36*1.21,2)</f>
        <v>0</v>
      </c>
      <c r="M36" s="13"/>
      <c r="N36" s="2"/>
      <c r="O36" s="2"/>
      <c r="P36" s="2"/>
      <c r="Q36" s="33">
        <f>IF(ISNUMBER(K36),IF(H36&gt;0,IF(I36&gt;0,J36,0),0),0)</f>
        <v>0</v>
      </c>
      <c r="R36" s="9">
        <f>IF(ISNUMBER(K36)=FALSE,J36,0)</f>
        <v>0</v>
      </c>
    </row>
    <row r="37">
      <c r="A37" s="10"/>
      <c r="B37" s="49" t="s">
        <v>50</v>
      </c>
      <c r="C37" s="1"/>
      <c r="D37" s="1"/>
      <c r="E37" s="50" t="s">
        <v>445</v>
      </c>
      <c r="F37" s="1"/>
      <c r="G37" s="1"/>
      <c r="H37" s="40"/>
      <c r="I37" s="1"/>
      <c r="J37" s="40"/>
      <c r="K37" s="1"/>
      <c r="L37" s="1"/>
      <c r="M37" s="13"/>
      <c r="N37" s="2"/>
      <c r="O37" s="2"/>
      <c r="P37" s="2"/>
      <c r="Q37" s="2"/>
    </row>
    <row r="38">
      <c r="A38" s="10"/>
      <c r="B38" s="49" t="s">
        <v>52</v>
      </c>
      <c r="C38" s="1"/>
      <c r="D38" s="1"/>
      <c r="E38" s="50" t="s">
        <v>446</v>
      </c>
      <c r="F38" s="1"/>
      <c r="G38" s="1"/>
      <c r="H38" s="40"/>
      <c r="I38" s="1"/>
      <c r="J38" s="40"/>
      <c r="K38" s="1"/>
      <c r="L38" s="1"/>
      <c r="M38" s="13"/>
      <c r="N38" s="2"/>
      <c r="O38" s="2"/>
      <c r="P38" s="2"/>
      <c r="Q38" s="2"/>
    </row>
    <row r="39">
      <c r="A39" s="10"/>
      <c r="B39" s="49" t="s">
        <v>54</v>
      </c>
      <c r="C39" s="1"/>
      <c r="D39" s="1"/>
      <c r="E39" s="50" t="s">
        <v>442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 thickBot="1">
      <c r="A40" s="10"/>
      <c r="B40" s="51" t="s">
        <v>56</v>
      </c>
      <c r="C40" s="52"/>
      <c r="D40" s="52"/>
      <c r="E40" s="53" t="s">
        <v>57</v>
      </c>
      <c r="F40" s="52"/>
      <c r="G40" s="52"/>
      <c r="H40" s="54"/>
      <c r="I40" s="52"/>
      <c r="J40" s="54"/>
      <c r="K40" s="52"/>
      <c r="L40" s="52"/>
      <c r="M40" s="13"/>
      <c r="N40" s="2"/>
      <c r="O40" s="2"/>
      <c r="P40" s="2"/>
      <c r="Q40" s="2"/>
    </row>
    <row r="41" thickTop="1">
      <c r="A41" s="10"/>
      <c r="B41" s="41">
        <v>4</v>
      </c>
      <c r="C41" s="42" t="s">
        <v>447</v>
      </c>
      <c r="D41" s="42" t="s">
        <v>7</v>
      </c>
      <c r="E41" s="42" t="s">
        <v>448</v>
      </c>
      <c r="F41" s="42" t="s">
        <v>7</v>
      </c>
      <c r="G41" s="43" t="s">
        <v>78</v>
      </c>
      <c r="H41" s="55">
        <v>24</v>
      </c>
      <c r="I41" s="56">
        <v>0</v>
      </c>
      <c r="J41" s="57">
        <f>ROUND(H41*I41,2)</f>
        <v>0</v>
      </c>
      <c r="K41" s="58">
        <v>0.20999999999999999</v>
      </c>
      <c r="L41" s="59">
        <f>ROUND(J41*1.21,2)</f>
        <v>0</v>
      </c>
      <c r="M41" s="13"/>
      <c r="N41" s="2"/>
      <c r="O41" s="2"/>
      <c r="P41" s="2"/>
      <c r="Q41" s="33">
        <f>IF(ISNUMBER(K41),IF(H41&gt;0,IF(I41&gt;0,J41,0),0),0)</f>
        <v>0</v>
      </c>
      <c r="R41" s="9">
        <f>IF(ISNUMBER(K41)=FALSE,J41,0)</f>
        <v>0</v>
      </c>
    </row>
    <row r="42">
      <c r="A42" s="10"/>
      <c r="B42" s="49" t="s">
        <v>50</v>
      </c>
      <c r="C42" s="1"/>
      <c r="D42" s="1"/>
      <c r="E42" s="50" t="s">
        <v>449</v>
      </c>
      <c r="F42" s="1"/>
      <c r="G42" s="1"/>
      <c r="H42" s="40"/>
      <c r="I42" s="1"/>
      <c r="J42" s="40"/>
      <c r="K42" s="1"/>
      <c r="L42" s="1"/>
      <c r="M42" s="13"/>
      <c r="N42" s="2"/>
      <c r="O42" s="2"/>
      <c r="P42" s="2"/>
      <c r="Q42" s="2"/>
    </row>
    <row r="43">
      <c r="A43" s="10"/>
      <c r="B43" s="49" t="s">
        <v>52</v>
      </c>
      <c r="C43" s="1"/>
      <c r="D43" s="1"/>
      <c r="E43" s="50" t="s">
        <v>450</v>
      </c>
      <c r="F43" s="1"/>
      <c r="G43" s="1"/>
      <c r="H43" s="40"/>
      <c r="I43" s="1"/>
      <c r="J43" s="40"/>
      <c r="K43" s="1"/>
      <c r="L43" s="1"/>
      <c r="M43" s="13"/>
      <c r="N43" s="2"/>
      <c r="O43" s="2"/>
      <c r="P43" s="2"/>
      <c r="Q43" s="2"/>
    </row>
    <row r="44">
      <c r="A44" s="10"/>
      <c r="B44" s="49" t="s">
        <v>54</v>
      </c>
      <c r="C44" s="1"/>
      <c r="D44" s="1"/>
      <c r="E44" s="50" t="s">
        <v>451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 thickBot="1">
      <c r="A45" s="10"/>
      <c r="B45" s="51" t="s">
        <v>56</v>
      </c>
      <c r="C45" s="52"/>
      <c r="D45" s="52"/>
      <c r="E45" s="53" t="s">
        <v>57</v>
      </c>
      <c r="F45" s="52"/>
      <c r="G45" s="52"/>
      <c r="H45" s="54"/>
      <c r="I45" s="52"/>
      <c r="J45" s="54"/>
      <c r="K45" s="52"/>
      <c r="L45" s="52"/>
      <c r="M45" s="13"/>
      <c r="N45" s="2"/>
      <c r="O45" s="2"/>
      <c r="P45" s="2"/>
      <c r="Q45" s="2"/>
    </row>
    <row r="46" thickTop="1">
      <c r="A46" s="10"/>
      <c r="B46" s="41">
        <v>5</v>
      </c>
      <c r="C46" s="42" t="s">
        <v>452</v>
      </c>
      <c r="D46" s="42" t="s">
        <v>7</v>
      </c>
      <c r="E46" s="42" t="s">
        <v>453</v>
      </c>
      <c r="F46" s="42" t="s">
        <v>7</v>
      </c>
      <c r="G46" s="43" t="s">
        <v>78</v>
      </c>
      <c r="H46" s="55">
        <v>5</v>
      </c>
      <c r="I46" s="56">
        <v>0</v>
      </c>
      <c r="J46" s="57">
        <f>ROUND(H46*I46,2)</f>
        <v>0</v>
      </c>
      <c r="K46" s="58">
        <v>0.20999999999999999</v>
      </c>
      <c r="L46" s="59">
        <f>ROUND(J46*1.21,2)</f>
        <v>0</v>
      </c>
      <c r="M46" s="13"/>
      <c r="N46" s="2"/>
      <c r="O46" s="2"/>
      <c r="P46" s="2"/>
      <c r="Q46" s="33">
        <f>IF(ISNUMBER(K46),IF(H46&gt;0,IF(I46&gt;0,J46,0),0),0)</f>
        <v>0</v>
      </c>
      <c r="R46" s="9">
        <f>IF(ISNUMBER(K46)=FALSE,J46,0)</f>
        <v>0</v>
      </c>
    </row>
    <row r="47">
      <c r="A47" s="10"/>
      <c r="B47" s="49" t="s">
        <v>50</v>
      </c>
      <c r="C47" s="1"/>
      <c r="D47" s="1"/>
      <c r="E47" s="50" t="s">
        <v>454</v>
      </c>
      <c r="F47" s="1"/>
      <c r="G47" s="1"/>
      <c r="H47" s="40"/>
      <c r="I47" s="1"/>
      <c r="J47" s="40"/>
      <c r="K47" s="1"/>
      <c r="L47" s="1"/>
      <c r="M47" s="13"/>
      <c r="N47" s="2"/>
      <c r="O47" s="2"/>
      <c r="P47" s="2"/>
      <c r="Q47" s="2"/>
    </row>
    <row r="48">
      <c r="A48" s="10"/>
      <c r="B48" s="49" t="s">
        <v>52</v>
      </c>
      <c r="C48" s="1"/>
      <c r="D48" s="1"/>
      <c r="E48" s="50" t="s">
        <v>455</v>
      </c>
      <c r="F48" s="1"/>
      <c r="G48" s="1"/>
      <c r="H48" s="40"/>
      <c r="I48" s="1"/>
      <c r="J48" s="40"/>
      <c r="K48" s="1"/>
      <c r="L48" s="1"/>
      <c r="M48" s="13"/>
      <c r="N48" s="2"/>
      <c r="O48" s="2"/>
      <c r="P48" s="2"/>
      <c r="Q48" s="2"/>
    </row>
    <row r="49">
      <c r="A49" s="10"/>
      <c r="B49" s="49" t="s">
        <v>54</v>
      </c>
      <c r="C49" s="1"/>
      <c r="D49" s="1"/>
      <c r="E49" s="50" t="s">
        <v>456</v>
      </c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 thickBot="1">
      <c r="A50" s="10"/>
      <c r="B50" s="51" t="s">
        <v>56</v>
      </c>
      <c r="C50" s="52"/>
      <c r="D50" s="52"/>
      <c r="E50" s="53" t="s">
        <v>57</v>
      </c>
      <c r="F50" s="52"/>
      <c r="G50" s="52"/>
      <c r="H50" s="54"/>
      <c r="I50" s="52"/>
      <c r="J50" s="54"/>
      <c r="K50" s="52"/>
      <c r="L50" s="52"/>
      <c r="M50" s="13"/>
      <c r="N50" s="2"/>
      <c r="O50" s="2"/>
      <c r="P50" s="2"/>
      <c r="Q50" s="2"/>
    </row>
    <row r="51" thickTop="1">
      <c r="A51" s="10"/>
      <c r="B51" s="41">
        <v>6</v>
      </c>
      <c r="C51" s="42" t="s">
        <v>457</v>
      </c>
      <c r="D51" s="42" t="s">
        <v>7</v>
      </c>
      <c r="E51" s="42" t="s">
        <v>458</v>
      </c>
      <c r="F51" s="42" t="s">
        <v>7</v>
      </c>
      <c r="G51" s="43" t="s">
        <v>78</v>
      </c>
      <c r="H51" s="55">
        <v>5</v>
      </c>
      <c r="I51" s="56">
        <v>0</v>
      </c>
      <c r="J51" s="57">
        <f>ROUND(H51*I51,2)</f>
        <v>0</v>
      </c>
      <c r="K51" s="58">
        <v>0.20999999999999999</v>
      </c>
      <c r="L51" s="59">
        <f>ROUND(J51*1.21,2)</f>
        <v>0</v>
      </c>
      <c r="M51" s="13"/>
      <c r="N51" s="2"/>
      <c r="O51" s="2"/>
      <c r="P51" s="2"/>
      <c r="Q51" s="33">
        <f>IF(ISNUMBER(K51),IF(H51&gt;0,IF(I51&gt;0,J51,0),0),0)</f>
        <v>0</v>
      </c>
      <c r="R51" s="9">
        <f>IF(ISNUMBER(K51)=FALSE,J51,0)</f>
        <v>0</v>
      </c>
    </row>
    <row r="52">
      <c r="A52" s="10"/>
      <c r="B52" s="49" t="s">
        <v>50</v>
      </c>
      <c r="C52" s="1"/>
      <c r="D52" s="1"/>
      <c r="E52" s="50" t="s">
        <v>459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>
      <c r="A53" s="10"/>
      <c r="B53" s="49" t="s">
        <v>52</v>
      </c>
      <c r="C53" s="1"/>
      <c r="D53" s="1"/>
      <c r="E53" s="50" t="s">
        <v>455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>
      <c r="A54" s="10"/>
      <c r="B54" s="49" t="s">
        <v>54</v>
      </c>
      <c r="C54" s="1"/>
      <c r="D54" s="1"/>
      <c r="E54" s="50" t="s">
        <v>460</v>
      </c>
      <c r="F54" s="1"/>
      <c r="G54" s="1"/>
      <c r="H54" s="40"/>
      <c r="I54" s="1"/>
      <c r="J54" s="40"/>
      <c r="K54" s="1"/>
      <c r="L54" s="1"/>
      <c r="M54" s="13"/>
      <c r="N54" s="2"/>
      <c r="O54" s="2"/>
      <c r="P54" s="2"/>
      <c r="Q54" s="2"/>
    </row>
    <row r="55" thickBot="1">
      <c r="A55" s="10"/>
      <c r="B55" s="51" t="s">
        <v>56</v>
      </c>
      <c r="C55" s="52"/>
      <c r="D55" s="52"/>
      <c r="E55" s="53" t="s">
        <v>57</v>
      </c>
      <c r="F55" s="52"/>
      <c r="G55" s="52"/>
      <c r="H55" s="54"/>
      <c r="I55" s="52"/>
      <c r="J55" s="54"/>
      <c r="K55" s="52"/>
      <c r="L55" s="52"/>
      <c r="M55" s="13"/>
      <c r="N55" s="2"/>
      <c r="O55" s="2"/>
      <c r="P55" s="2"/>
      <c r="Q55" s="2"/>
    </row>
    <row r="56" thickTop="1">
      <c r="A56" s="10"/>
      <c r="B56" s="41">
        <v>7</v>
      </c>
      <c r="C56" s="42" t="s">
        <v>461</v>
      </c>
      <c r="D56" s="42" t="s">
        <v>7</v>
      </c>
      <c r="E56" s="42" t="s">
        <v>462</v>
      </c>
      <c r="F56" s="42" t="s">
        <v>7</v>
      </c>
      <c r="G56" s="43" t="s">
        <v>78</v>
      </c>
      <c r="H56" s="55">
        <v>27</v>
      </c>
      <c r="I56" s="56">
        <v>0</v>
      </c>
      <c r="J56" s="57">
        <f>ROUND(H56*I56,2)</f>
        <v>0</v>
      </c>
      <c r="K56" s="58">
        <v>0.20999999999999999</v>
      </c>
      <c r="L56" s="59">
        <f>ROUND(J56*1.21,2)</f>
        <v>0</v>
      </c>
      <c r="M56" s="13"/>
      <c r="N56" s="2"/>
      <c r="O56" s="2"/>
      <c r="P56" s="2"/>
      <c r="Q56" s="33">
        <f>IF(ISNUMBER(K56),IF(H56&gt;0,IF(I56&gt;0,J56,0),0),0)</f>
        <v>0</v>
      </c>
      <c r="R56" s="9">
        <f>IF(ISNUMBER(K56)=FALSE,J56,0)</f>
        <v>0</v>
      </c>
    </row>
    <row r="57">
      <c r="A57" s="10"/>
      <c r="B57" s="49" t="s">
        <v>50</v>
      </c>
      <c r="C57" s="1"/>
      <c r="D57" s="1"/>
      <c r="E57" s="50" t="s">
        <v>463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>
      <c r="A58" s="10"/>
      <c r="B58" s="49" t="s">
        <v>52</v>
      </c>
      <c r="C58" s="1"/>
      <c r="D58" s="1"/>
      <c r="E58" s="50" t="s">
        <v>464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>
      <c r="A59" s="10"/>
      <c r="B59" s="49" t="s">
        <v>54</v>
      </c>
      <c r="C59" s="1"/>
      <c r="D59" s="1"/>
      <c r="E59" s="50" t="s">
        <v>465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 thickBot="1">
      <c r="A60" s="10"/>
      <c r="B60" s="51" t="s">
        <v>56</v>
      </c>
      <c r="C60" s="52"/>
      <c r="D60" s="52"/>
      <c r="E60" s="53" t="s">
        <v>57</v>
      </c>
      <c r="F60" s="52"/>
      <c r="G60" s="52"/>
      <c r="H60" s="54"/>
      <c r="I60" s="52"/>
      <c r="J60" s="54"/>
      <c r="K60" s="52"/>
      <c r="L60" s="52"/>
      <c r="M60" s="13"/>
      <c r="N60" s="2"/>
      <c r="O60" s="2"/>
      <c r="P60" s="2"/>
      <c r="Q60" s="2"/>
    </row>
    <row r="61" thickTop="1">
      <c r="A61" s="10"/>
      <c r="B61" s="41">
        <v>8</v>
      </c>
      <c r="C61" s="42" t="s">
        <v>466</v>
      </c>
      <c r="D61" s="42"/>
      <c r="E61" s="42" t="s">
        <v>467</v>
      </c>
      <c r="F61" s="42" t="s">
        <v>7</v>
      </c>
      <c r="G61" s="43" t="s">
        <v>78</v>
      </c>
      <c r="H61" s="55">
        <v>3</v>
      </c>
      <c r="I61" s="56">
        <v>0</v>
      </c>
      <c r="J61" s="57">
        <f>ROUND(H61*I61,2)</f>
        <v>0</v>
      </c>
      <c r="K61" s="58">
        <v>0.20999999999999999</v>
      </c>
      <c r="L61" s="59">
        <f>ROUND(J61*1.21,2)</f>
        <v>0</v>
      </c>
      <c r="M61" s="13"/>
      <c r="N61" s="2"/>
      <c r="O61" s="2"/>
      <c r="P61" s="2"/>
      <c r="Q61" s="33">
        <f>IF(ISNUMBER(K61),IF(H61&gt;0,IF(I61&gt;0,J61,0),0),0)</f>
        <v>0</v>
      </c>
      <c r="R61" s="9">
        <f>IF(ISNUMBER(K61)=FALSE,J61,0)</f>
        <v>0</v>
      </c>
    </row>
    <row r="62">
      <c r="A62" s="10"/>
      <c r="B62" s="49" t="s">
        <v>50</v>
      </c>
      <c r="C62" s="1"/>
      <c r="D62" s="1"/>
      <c r="E62" s="50" t="s">
        <v>468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>
      <c r="A63" s="10"/>
      <c r="B63" s="49" t="s">
        <v>52</v>
      </c>
      <c r="C63" s="1"/>
      <c r="D63" s="1"/>
      <c r="E63" s="50" t="s">
        <v>469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>
      <c r="A64" s="10"/>
      <c r="B64" s="49" t="s">
        <v>54</v>
      </c>
      <c r="C64" s="1"/>
      <c r="D64" s="1"/>
      <c r="E64" s="50" t="s">
        <v>470</v>
      </c>
      <c r="F64" s="1"/>
      <c r="G64" s="1"/>
      <c r="H64" s="40"/>
      <c r="I64" s="1"/>
      <c r="J64" s="40"/>
      <c r="K64" s="1"/>
      <c r="L64" s="1"/>
      <c r="M64" s="13"/>
      <c r="N64" s="2"/>
      <c r="O64" s="2"/>
      <c r="P64" s="2"/>
      <c r="Q64" s="2"/>
    </row>
    <row r="65" thickBot="1">
      <c r="A65" s="10"/>
      <c r="B65" s="51" t="s">
        <v>56</v>
      </c>
      <c r="C65" s="52"/>
      <c r="D65" s="52"/>
      <c r="E65" s="53" t="s">
        <v>57</v>
      </c>
      <c r="F65" s="52"/>
      <c r="G65" s="52"/>
      <c r="H65" s="54"/>
      <c r="I65" s="52"/>
      <c r="J65" s="54"/>
      <c r="K65" s="52"/>
      <c r="L65" s="52"/>
      <c r="M65" s="13"/>
      <c r="N65" s="2"/>
      <c r="O65" s="2"/>
      <c r="P65" s="2"/>
      <c r="Q65" s="2"/>
    </row>
    <row r="66" thickTop="1">
      <c r="A66" s="10"/>
      <c r="B66" s="41">
        <v>9</v>
      </c>
      <c r="C66" s="42" t="s">
        <v>471</v>
      </c>
      <c r="D66" s="42"/>
      <c r="E66" s="42" t="s">
        <v>472</v>
      </c>
      <c r="F66" s="42" t="s">
        <v>7</v>
      </c>
      <c r="G66" s="43" t="s">
        <v>116</v>
      </c>
      <c r="H66" s="55">
        <v>97.25</v>
      </c>
      <c r="I66" s="56">
        <v>0</v>
      </c>
      <c r="J66" s="57">
        <f>ROUND(H66*I66,2)</f>
        <v>0</v>
      </c>
      <c r="K66" s="58">
        <v>0.20999999999999999</v>
      </c>
      <c r="L66" s="59">
        <f>ROUND(J66*1.21,2)</f>
        <v>0</v>
      </c>
      <c r="M66" s="13"/>
      <c r="N66" s="2"/>
      <c r="O66" s="2"/>
      <c r="P66" s="2"/>
      <c r="Q66" s="33">
        <f>IF(ISNUMBER(K66),IF(H66&gt;0,IF(I66&gt;0,J66,0),0),0)</f>
        <v>0</v>
      </c>
      <c r="R66" s="9">
        <f>IF(ISNUMBER(K66)=FALSE,J66,0)</f>
        <v>0</v>
      </c>
    </row>
    <row r="67">
      <c r="A67" s="10"/>
      <c r="B67" s="49" t="s">
        <v>50</v>
      </c>
      <c r="C67" s="1"/>
      <c r="D67" s="1"/>
      <c r="E67" s="50" t="s">
        <v>473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>
      <c r="A68" s="10"/>
      <c r="B68" s="49" t="s">
        <v>52</v>
      </c>
      <c r="C68" s="1"/>
      <c r="D68" s="1"/>
      <c r="E68" s="50" t="s">
        <v>474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>
      <c r="A69" s="10"/>
      <c r="B69" s="49" t="s">
        <v>54</v>
      </c>
      <c r="C69" s="1"/>
      <c r="D69" s="1"/>
      <c r="E69" s="50" t="s">
        <v>475</v>
      </c>
      <c r="F69" s="1"/>
      <c r="G69" s="1"/>
      <c r="H69" s="40"/>
      <c r="I69" s="1"/>
      <c r="J69" s="40"/>
      <c r="K69" s="1"/>
      <c r="L69" s="1"/>
      <c r="M69" s="13"/>
      <c r="N69" s="2"/>
      <c r="O69" s="2"/>
      <c r="P69" s="2"/>
      <c r="Q69" s="2"/>
    </row>
    <row r="70" thickBot="1">
      <c r="A70" s="10"/>
      <c r="B70" s="51" t="s">
        <v>56</v>
      </c>
      <c r="C70" s="52"/>
      <c r="D70" s="52"/>
      <c r="E70" s="53" t="s">
        <v>57</v>
      </c>
      <c r="F70" s="52"/>
      <c r="G70" s="52"/>
      <c r="H70" s="54"/>
      <c r="I70" s="52"/>
      <c r="J70" s="54"/>
      <c r="K70" s="52"/>
      <c r="L70" s="52"/>
      <c r="M70" s="13"/>
      <c r="N70" s="2"/>
      <c r="O70" s="2"/>
      <c r="P70" s="2"/>
      <c r="Q70" s="2"/>
    </row>
    <row r="71" thickTop="1">
      <c r="A71" s="10"/>
      <c r="B71" s="41">
        <v>10</v>
      </c>
      <c r="C71" s="42" t="s">
        <v>476</v>
      </c>
      <c r="D71" s="42" t="s">
        <v>7</v>
      </c>
      <c r="E71" s="42" t="s">
        <v>477</v>
      </c>
      <c r="F71" s="42" t="s">
        <v>7</v>
      </c>
      <c r="G71" s="43" t="s">
        <v>116</v>
      </c>
      <c r="H71" s="55">
        <v>97.25</v>
      </c>
      <c r="I71" s="56">
        <v>0</v>
      </c>
      <c r="J71" s="57">
        <f>ROUND(H71*I71,2)</f>
        <v>0</v>
      </c>
      <c r="K71" s="58">
        <v>0.20999999999999999</v>
      </c>
      <c r="L71" s="59">
        <f>ROUND(J71*1.21,2)</f>
        <v>0</v>
      </c>
      <c r="M71" s="13"/>
      <c r="N71" s="2"/>
      <c r="O71" s="2"/>
      <c r="P71" s="2"/>
      <c r="Q71" s="33">
        <f>IF(ISNUMBER(K71),IF(H71&gt;0,IF(I71&gt;0,J71,0),0),0)</f>
        <v>0</v>
      </c>
      <c r="R71" s="9">
        <f>IF(ISNUMBER(K71)=FALSE,J71,0)</f>
        <v>0</v>
      </c>
    </row>
    <row r="72">
      <c r="A72" s="10"/>
      <c r="B72" s="49" t="s">
        <v>50</v>
      </c>
      <c r="C72" s="1"/>
      <c r="D72" s="1"/>
      <c r="E72" s="50" t="s">
        <v>478</v>
      </c>
      <c r="F72" s="1"/>
      <c r="G72" s="1"/>
      <c r="H72" s="40"/>
      <c r="I72" s="1"/>
      <c r="J72" s="40"/>
      <c r="K72" s="1"/>
      <c r="L72" s="1"/>
      <c r="M72" s="13"/>
      <c r="N72" s="2"/>
      <c r="O72" s="2"/>
      <c r="P72" s="2"/>
      <c r="Q72" s="2"/>
    </row>
    <row r="73">
      <c r="A73" s="10"/>
      <c r="B73" s="49" t="s">
        <v>52</v>
      </c>
      <c r="C73" s="1"/>
      <c r="D73" s="1"/>
      <c r="E73" s="50" t="s">
        <v>474</v>
      </c>
      <c r="F73" s="1"/>
      <c r="G73" s="1"/>
      <c r="H73" s="40"/>
      <c r="I73" s="1"/>
      <c r="J73" s="40"/>
      <c r="K73" s="1"/>
      <c r="L73" s="1"/>
      <c r="M73" s="13"/>
      <c r="N73" s="2"/>
      <c r="O73" s="2"/>
      <c r="P73" s="2"/>
      <c r="Q73" s="2"/>
    </row>
    <row r="74">
      <c r="A74" s="10"/>
      <c r="B74" s="49" t="s">
        <v>54</v>
      </c>
      <c r="C74" s="1"/>
      <c r="D74" s="1"/>
      <c r="E74" s="50" t="s">
        <v>479</v>
      </c>
      <c r="F74" s="1"/>
      <c r="G74" s="1"/>
      <c r="H74" s="40"/>
      <c r="I74" s="1"/>
      <c r="J74" s="40"/>
      <c r="K74" s="1"/>
      <c r="L74" s="1"/>
      <c r="M74" s="13"/>
      <c r="N74" s="2"/>
      <c r="O74" s="2"/>
      <c r="P74" s="2"/>
      <c r="Q74" s="2"/>
    </row>
    <row r="75" thickBot="1">
      <c r="A75" s="10"/>
      <c r="B75" s="51" t="s">
        <v>56</v>
      </c>
      <c r="C75" s="52"/>
      <c r="D75" s="52"/>
      <c r="E75" s="53" t="s">
        <v>57</v>
      </c>
      <c r="F75" s="52"/>
      <c r="G75" s="52"/>
      <c r="H75" s="54"/>
      <c r="I75" s="52"/>
      <c r="J75" s="54"/>
      <c r="K75" s="52"/>
      <c r="L75" s="52"/>
      <c r="M75" s="13"/>
      <c r="N75" s="2"/>
      <c r="O75" s="2"/>
      <c r="P75" s="2"/>
      <c r="Q75" s="2"/>
    </row>
    <row r="76" thickTop="1" thickBot="1" ht="25" customHeight="1">
      <c r="A76" s="10"/>
      <c r="B76" s="1"/>
      <c r="C76" s="60">
        <v>9</v>
      </c>
      <c r="D76" s="1"/>
      <c r="E76" s="60" t="s">
        <v>93</v>
      </c>
      <c r="F76" s="1"/>
      <c r="G76" s="61" t="s">
        <v>85</v>
      </c>
      <c r="H76" s="62">
        <f>J26+J31+J36+J41+J46+J51+J56+J61+J66+J71</f>
        <v>0</v>
      </c>
      <c r="I76" s="61" t="s">
        <v>86</v>
      </c>
      <c r="J76" s="63">
        <f>(L76-H76)</f>
        <v>0</v>
      </c>
      <c r="K76" s="61" t="s">
        <v>87</v>
      </c>
      <c r="L76" s="64">
        <f>ROUND((J26+J31+J36+J41+J46+J51+J56+J61+J66+J71)*1.21,2)</f>
        <v>0</v>
      </c>
      <c r="M76" s="13"/>
      <c r="N76" s="2"/>
      <c r="O76" s="2"/>
      <c r="P76" s="2"/>
      <c r="Q76" s="33">
        <f>0+Q26+Q31+Q36+Q41+Q46+Q51+Q56+Q61+Q66+Q71</f>
        <v>0</v>
      </c>
      <c r="R76" s="9">
        <f>0+R26+R31+R36+R41+R46+R51+R56+R61+R66+R71</f>
        <v>0</v>
      </c>
      <c r="S76" s="65">
        <f>Q76*(1+J76)+R76</f>
        <v>0</v>
      </c>
    </row>
    <row r="77" thickTop="1" thickBot="1" ht="25" customHeight="1">
      <c r="A77" s="10"/>
      <c r="B77" s="66"/>
      <c r="C77" s="66"/>
      <c r="D77" s="66"/>
      <c r="E77" s="66"/>
      <c r="F77" s="66"/>
      <c r="G77" s="67" t="s">
        <v>88</v>
      </c>
      <c r="H77" s="68">
        <f>0+J26+J31+J36+J41+J46+J51+J56+J61+J66+J71</f>
        <v>0</v>
      </c>
      <c r="I77" s="67" t="s">
        <v>89</v>
      </c>
      <c r="J77" s="69">
        <f>0+J76</f>
        <v>0</v>
      </c>
      <c r="K77" s="67" t="s">
        <v>90</v>
      </c>
      <c r="L77" s="70">
        <f>0+L76</f>
        <v>0</v>
      </c>
      <c r="M77" s="13"/>
      <c r="N77" s="2"/>
      <c r="O77" s="2"/>
      <c r="P77" s="2"/>
      <c r="Q77" s="2"/>
    </row>
    <row r="78">
      <c r="A78" s="14"/>
      <c r="B78" s="4"/>
      <c r="C78" s="4"/>
      <c r="D78" s="4"/>
      <c r="E78" s="4"/>
      <c r="F78" s="4"/>
      <c r="G78" s="4"/>
      <c r="H78" s="71"/>
      <c r="I78" s="4"/>
      <c r="J78" s="71"/>
      <c r="K78" s="4"/>
      <c r="L78" s="4"/>
      <c r="M78" s="15"/>
      <c r="N78" s="2"/>
      <c r="O78" s="2"/>
      <c r="P78" s="2"/>
      <c r="Q78" s="2"/>
    </row>
    <row r="79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2"/>
      <c r="O79" s="2"/>
      <c r="P79" s="2"/>
      <c r="Q79" s="2"/>
    </row>
  </sheetData>
  <mergeCells count="55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0+(H31)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30</v>
      </c>
      <c r="B10" s="1"/>
      <c r="C10" s="17"/>
      <c r="D10" s="1"/>
      <c r="E10" s="1"/>
      <c r="F10" s="1"/>
      <c r="G10" s="18"/>
      <c r="H10" s="1"/>
      <c r="I10" s="31" t="s">
        <v>31</v>
      </c>
      <c r="J10" s="32">
        <f>0+H32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480</v>
      </c>
      <c r="B11" s="1"/>
      <c r="C11" s="1"/>
      <c r="D11" s="1"/>
      <c r="E11" s="1"/>
      <c r="F11" s="1"/>
      <c r="G11" s="31"/>
      <c r="H11" s="1"/>
      <c r="I11" s="31" t="s">
        <v>33</v>
      </c>
      <c r="J11" s="32">
        <f>ROUND(0+((H31)*1.21),2)</f>
        <v>0</v>
      </c>
      <c r="K11" s="1"/>
      <c r="L11" s="1"/>
      <c r="M11" s="13"/>
      <c r="N11" s="2"/>
      <c r="O11" s="2"/>
      <c r="P11" s="2"/>
      <c r="Q11" s="33">
        <f>IF(SUM(K20)&gt;0,ROUND(SUM(S20)/SUM(K20)-1,8),0)</f>
        <v>0</v>
      </c>
      <c r="R11" s="9">
        <f>AVERAGE(J31)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35</v>
      </c>
      <c r="C19" s="34"/>
      <c r="D19" s="34"/>
      <c r="E19" s="34" t="s">
        <v>36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37</v>
      </c>
      <c r="F20" s="1"/>
      <c r="G20" s="1"/>
      <c r="H20" s="1"/>
      <c r="I20" s="1"/>
      <c r="J20" s="1"/>
      <c r="K20" s="38">
        <f>0+J26</f>
        <v>0</v>
      </c>
      <c r="L20" s="38">
        <f>0+L31</f>
        <v>0</v>
      </c>
      <c r="M20" s="13"/>
      <c r="N20" s="2"/>
      <c r="O20" s="2"/>
      <c r="P20" s="2"/>
      <c r="Q20" s="2"/>
      <c r="S20" s="9">
        <f>S31</f>
        <v>0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38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39</v>
      </c>
      <c r="C24" s="34" t="s">
        <v>35</v>
      </c>
      <c r="D24" s="34" t="s">
        <v>40</v>
      </c>
      <c r="E24" s="34" t="s">
        <v>36</v>
      </c>
      <c r="F24" s="34" t="s">
        <v>41</v>
      </c>
      <c r="G24" s="35" t="s">
        <v>42</v>
      </c>
      <c r="H24" s="23" t="s">
        <v>43</v>
      </c>
      <c r="I24" s="23" t="s">
        <v>44</v>
      </c>
      <c r="J24" s="23" t="s">
        <v>17</v>
      </c>
      <c r="K24" s="35" t="s">
        <v>45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39" t="s">
        <v>46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3"/>
      <c r="N25" s="2"/>
      <c r="O25" s="2"/>
      <c r="P25" s="2"/>
      <c r="Q25" s="2"/>
    </row>
    <row r="26">
      <c r="A26" s="10"/>
      <c r="B26" s="41">
        <v>1</v>
      </c>
      <c r="C26" s="42" t="s">
        <v>481</v>
      </c>
      <c r="D26" s="42" t="s">
        <v>7</v>
      </c>
      <c r="E26" s="42" t="s">
        <v>482</v>
      </c>
      <c r="F26" s="42" t="s">
        <v>7</v>
      </c>
      <c r="G26" s="43" t="s">
        <v>49</v>
      </c>
      <c r="H26" s="44">
        <v>1</v>
      </c>
      <c r="I26" s="45">
        <v>0</v>
      </c>
      <c r="J26" s="46">
        <f>ROUND(H26*I26,2)</f>
        <v>0</v>
      </c>
      <c r="K26" s="47">
        <v>0.20999999999999999</v>
      </c>
      <c r="L26" s="48">
        <f>ROUND(J26*1.21,2)</f>
        <v>0</v>
      </c>
      <c r="M26" s="13"/>
      <c r="N26" s="2"/>
      <c r="O26" s="2"/>
      <c r="P26" s="2"/>
      <c r="Q26" s="33">
        <f>IF(ISNUMBER(K26),IF(H26&gt;0,IF(I26&gt;0,J26,0),0),0)</f>
        <v>0</v>
      </c>
      <c r="R26" s="9">
        <f>IF(ISNUMBER(K26)=FALSE,J26,0)</f>
        <v>0</v>
      </c>
    </row>
    <row r="27">
      <c r="A27" s="10"/>
      <c r="B27" s="49" t="s">
        <v>50</v>
      </c>
      <c r="C27" s="1"/>
      <c r="D27" s="1"/>
      <c r="E27" s="50" t="s">
        <v>483</v>
      </c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>
      <c r="A28" s="10"/>
      <c r="B28" s="49" t="s">
        <v>52</v>
      </c>
      <c r="C28" s="1"/>
      <c r="D28" s="1"/>
      <c r="E28" s="50" t="s">
        <v>53</v>
      </c>
      <c r="F28" s="1"/>
      <c r="G28" s="1"/>
      <c r="H28" s="40"/>
      <c r="I28" s="1"/>
      <c r="J28" s="40"/>
      <c r="K28" s="1"/>
      <c r="L28" s="1"/>
      <c r="M28" s="13"/>
      <c r="N28" s="2"/>
      <c r="O28" s="2"/>
      <c r="P28" s="2"/>
      <c r="Q28" s="2"/>
    </row>
    <row r="29">
      <c r="A29" s="10"/>
      <c r="B29" s="49" t="s">
        <v>54</v>
      </c>
      <c r="C29" s="1"/>
      <c r="D29" s="1"/>
      <c r="E29" s="50" t="s">
        <v>484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 thickBot="1">
      <c r="A30" s="10"/>
      <c r="B30" s="51" t="s">
        <v>56</v>
      </c>
      <c r="C30" s="52"/>
      <c r="D30" s="52"/>
      <c r="E30" s="53" t="s">
        <v>57</v>
      </c>
      <c r="F30" s="52"/>
      <c r="G30" s="52"/>
      <c r="H30" s="54"/>
      <c r="I30" s="52"/>
      <c r="J30" s="54"/>
      <c r="K30" s="52"/>
      <c r="L30" s="52"/>
      <c r="M30" s="13"/>
      <c r="N30" s="2"/>
      <c r="O30" s="2"/>
      <c r="P30" s="2"/>
      <c r="Q30" s="2"/>
    </row>
    <row r="31" thickTop="1" thickBot="1" ht="25" customHeight="1">
      <c r="A31" s="10"/>
      <c r="B31" s="1"/>
      <c r="C31" s="60">
        <v>0</v>
      </c>
      <c r="D31" s="1"/>
      <c r="E31" s="60" t="s">
        <v>37</v>
      </c>
      <c r="F31" s="1"/>
      <c r="G31" s="61" t="s">
        <v>85</v>
      </c>
      <c r="H31" s="62">
        <f>0+J26</f>
        <v>0</v>
      </c>
      <c r="I31" s="61" t="s">
        <v>86</v>
      </c>
      <c r="J31" s="63">
        <f>(L31-H31)</f>
        <v>0</v>
      </c>
      <c r="K31" s="61" t="s">
        <v>87</v>
      </c>
      <c r="L31" s="64">
        <f>ROUND((0+J26)*1.21,2)</f>
        <v>0</v>
      </c>
      <c r="M31" s="13"/>
      <c r="N31" s="2"/>
      <c r="O31" s="2"/>
      <c r="P31" s="2"/>
      <c r="Q31" s="33">
        <f>0+Q26</f>
        <v>0</v>
      </c>
      <c r="R31" s="9">
        <f>0+R26</f>
        <v>0</v>
      </c>
      <c r="S31" s="65">
        <f>Q31*(1+J31)+R31</f>
        <v>0</v>
      </c>
    </row>
    <row r="32" thickTop="1" thickBot="1" ht="25" customHeight="1">
      <c r="A32" s="10"/>
      <c r="B32" s="66"/>
      <c r="C32" s="66"/>
      <c r="D32" s="66"/>
      <c r="E32" s="66"/>
      <c r="F32" s="66"/>
      <c r="G32" s="67" t="s">
        <v>88</v>
      </c>
      <c r="H32" s="68">
        <f>0+J26</f>
        <v>0</v>
      </c>
      <c r="I32" s="67" t="s">
        <v>89</v>
      </c>
      <c r="J32" s="69">
        <f>0+J31</f>
        <v>0</v>
      </c>
      <c r="K32" s="67" t="s">
        <v>90</v>
      </c>
      <c r="L32" s="70">
        <f>0+L31</f>
        <v>0</v>
      </c>
      <c r="M32" s="13"/>
      <c r="N32" s="2"/>
      <c r="O32" s="2"/>
      <c r="P32" s="2"/>
      <c r="Q32" s="2"/>
    </row>
    <row r="33">
      <c r="A33" s="14"/>
      <c r="B33" s="4"/>
      <c r="C33" s="4"/>
      <c r="D33" s="4"/>
      <c r="E33" s="4"/>
      <c r="F33" s="4"/>
      <c r="G33" s="4"/>
      <c r="H33" s="71"/>
      <c r="I33" s="4"/>
      <c r="J33" s="71"/>
      <c r="K33" s="4"/>
      <c r="L33" s="4"/>
      <c r="M33" s="15"/>
      <c r="N33" s="2"/>
      <c r="O33" s="2"/>
      <c r="P33" s="2"/>
      <c r="Q33" s="2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"/>
      <c r="O34" s="2"/>
      <c r="P34" s="2"/>
      <c r="Q34" s="2"/>
    </row>
  </sheetData>
  <mergeCells count="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Kroftová Irena</cp:lastModifiedBy>
  <dcterms:modified xsi:type="dcterms:W3CDTF">2025-11-12T11:01:08Z</dcterms:modified>
</cp:coreProperties>
</file>